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66925"/>
  <mc:AlternateContent xmlns:mc="http://schemas.openxmlformats.org/markup-compatibility/2006">
    <mc:Choice Requires="x15">
      <x15ac:absPath xmlns:x15ac="http://schemas.microsoft.com/office/spreadsheetml/2010/11/ac" url="https://insightitsolutions-my.sharepoint.com/personal/anias_payspace_com/Documents/Desktop/Budget Speech 2023/"/>
    </mc:Choice>
  </mc:AlternateContent>
  <xr:revisionPtr revIDLastSave="0" documentId="8_{4F6D68FB-E216-4309-93EB-975F59EF7649}" xr6:coauthVersionLast="47" xr6:coauthVersionMax="47" xr10:uidLastSave="{00000000-0000-0000-0000-000000000000}"/>
  <workbookProtection workbookAlgorithmName="SHA-512" workbookHashValue="0fmNOSqQPUli1I97r33tv/IL7T7l83jJ90dzLaiT1o/eOv7FBuC55cMtQzMcwmHfxpZ5sLN+5izqByySal1NAw==" workbookSaltValue="e5FhUlYuqSyXwkYxCiZ3FA==" workbookSpinCount="100000" lockStructure="1"/>
  <bookViews>
    <workbookView xWindow="-108" yWindow="-108" windowWidth="23256" windowHeight="12456" xr2:uid="{43E79243-94EC-4B15-82FE-5F67146533B1}"/>
  </bookViews>
  <sheets>
    <sheet name="PAYE Calculator" sheetId="1" r:id="rId1"/>
    <sheet name="Detail" sheetId="4" r:id="rId2"/>
    <sheet name="Calculations" sheetId="5" r:id="rId3"/>
    <sheet name="Lookup tables" sheetId="3" state="hidden" r:id="rId4"/>
    <sheet name="list" sheetId="2"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3" l="1"/>
  <c r="G13" i="3"/>
  <c r="B31" i="5"/>
  <c r="F14" i="1"/>
  <c r="F12" i="1"/>
  <c r="D45" i="1" l="1"/>
  <c r="G58" i="1" l="1"/>
  <c r="D58" i="1"/>
  <c r="B9" i="5"/>
  <c r="E9" i="5"/>
  <c r="B10" i="5"/>
  <c r="E10" i="5"/>
  <c r="B11" i="5"/>
  <c r="E11" i="5"/>
  <c r="B12" i="5"/>
  <c r="E12" i="5"/>
  <c r="B13" i="5"/>
  <c r="E13" i="5"/>
  <c r="B14" i="5"/>
  <c r="E14" i="5"/>
  <c r="B15" i="5"/>
  <c r="E15" i="5"/>
  <c r="B16" i="5"/>
  <c r="E16" i="5"/>
  <c r="B17" i="5"/>
  <c r="E17" i="5"/>
  <c r="B18" i="5"/>
  <c r="E18" i="5"/>
  <c r="B19" i="5"/>
  <c r="E19" i="5"/>
  <c r="B20" i="5"/>
  <c r="E20" i="5"/>
  <c r="B21" i="5"/>
  <c r="E21" i="5"/>
  <c r="B22" i="5"/>
  <c r="E22" i="5"/>
  <c r="B23" i="5"/>
  <c r="E23" i="5"/>
  <c r="B24" i="5"/>
  <c r="E24" i="5"/>
  <c r="B25" i="5"/>
  <c r="E25" i="5"/>
  <c r="B26" i="5"/>
  <c r="E26" i="5"/>
  <c r="B27" i="5"/>
  <c r="E27" i="5"/>
  <c r="B28" i="5"/>
  <c r="E28" i="5"/>
  <c r="B29" i="5"/>
  <c r="E29" i="5"/>
  <c r="B30" i="5"/>
  <c r="E30" i="5"/>
  <c r="E31" i="5"/>
  <c r="B32" i="5"/>
  <c r="E32" i="5"/>
  <c r="B33" i="5"/>
  <c r="E33" i="5"/>
  <c r="B34" i="5"/>
  <c r="E34" i="5"/>
  <c r="B35" i="5"/>
  <c r="C35" i="5"/>
  <c r="E35" i="5"/>
  <c r="F35" i="5"/>
  <c r="B36" i="5"/>
  <c r="E36" i="5"/>
  <c r="B37" i="5"/>
  <c r="E37" i="5"/>
  <c r="B38" i="5"/>
  <c r="E38" i="5"/>
  <c r="B39" i="5"/>
  <c r="E39" i="5"/>
  <c r="B40" i="5"/>
  <c r="E40" i="5"/>
  <c r="B41" i="5"/>
  <c r="E41" i="5"/>
  <c r="B42" i="5"/>
  <c r="E42" i="5"/>
  <c r="G59" i="1" l="1"/>
  <c r="F28" i="5" s="1"/>
  <c r="D59" i="1"/>
  <c r="G78" i="1"/>
  <c r="D78" i="1"/>
  <c r="D79" i="1" s="1"/>
  <c r="D77" i="1" s="1"/>
  <c r="D80" i="1" s="1"/>
  <c r="D64" i="1" s="1"/>
  <c r="G48" i="1"/>
  <c r="F19" i="5" s="1"/>
  <c r="G71" i="1" l="1"/>
  <c r="F39" i="5" s="1"/>
  <c r="G79" i="1"/>
  <c r="G63" i="1" s="1"/>
  <c r="F31" i="5" s="1"/>
  <c r="D71" i="1"/>
  <c r="C39" i="5" s="1"/>
  <c r="C28" i="5"/>
  <c r="D63" i="1"/>
  <c r="C31" i="5" s="1"/>
  <c r="C32" i="5"/>
  <c r="D48" i="1"/>
  <c r="C19" i="5" s="1"/>
  <c r="D46" i="1"/>
  <c r="D44" i="1"/>
  <c r="D43" i="1"/>
  <c r="D42" i="1"/>
  <c r="D41" i="1"/>
  <c r="D40" i="1"/>
  <c r="D39" i="1"/>
  <c r="J16" i="1"/>
  <c r="G16" i="1"/>
  <c r="D16" i="1"/>
  <c r="G77" i="1" l="1"/>
  <c r="G80" i="1" s="1"/>
  <c r="G64" i="1" s="1"/>
  <c r="F32" i="5" s="1"/>
  <c r="G47" i="1"/>
  <c r="D47" i="1"/>
  <c r="G40" i="1"/>
  <c r="F11" i="5" s="1"/>
  <c r="C11" i="5"/>
  <c r="G41" i="1"/>
  <c r="F12" i="5" s="1"/>
  <c r="C12" i="5"/>
  <c r="G43" i="1"/>
  <c r="F14" i="5" s="1"/>
  <c r="C14" i="5"/>
  <c r="G44" i="1"/>
  <c r="F15" i="5" s="1"/>
  <c r="C15" i="5"/>
  <c r="G45" i="1"/>
  <c r="F16" i="5" s="1"/>
  <c r="C16" i="5"/>
  <c r="G46" i="1"/>
  <c r="F17" i="5" s="1"/>
  <c r="C17" i="5"/>
  <c r="G39" i="1"/>
  <c r="F10" i="5" s="1"/>
  <c r="C10" i="5"/>
  <c r="G42" i="1"/>
  <c r="F13" i="5" s="1"/>
  <c r="C13" i="5"/>
  <c r="D49" i="1" l="1"/>
  <c r="C18" i="5"/>
  <c r="G49" i="1" l="1"/>
  <c r="F20" i="5" s="1"/>
  <c r="F18" i="5"/>
  <c r="D50" i="1"/>
  <c r="C20" i="5"/>
  <c r="C21" i="5" l="1"/>
  <c r="D51" i="1"/>
  <c r="G50" i="1"/>
  <c r="G51" i="1" l="1"/>
  <c r="F22" i="5" s="1"/>
  <c r="F21" i="5"/>
  <c r="D52" i="1"/>
  <c r="C22" i="5"/>
  <c r="G52" i="1" l="1"/>
  <c r="C23" i="5"/>
  <c r="D56" i="1"/>
  <c r="C27" i="5" s="1"/>
  <c r="D55" i="1"/>
  <c r="C26" i="5" s="1"/>
  <c r="D54" i="1"/>
  <c r="C25" i="5" s="1"/>
  <c r="D66" i="1"/>
  <c r="F23" i="5" l="1"/>
  <c r="G56" i="1"/>
  <c r="F27" i="5" s="1"/>
  <c r="G54" i="1"/>
  <c r="F25" i="5" s="1"/>
  <c r="G55" i="1"/>
  <c r="F26" i="5" s="1"/>
  <c r="D60" i="1"/>
  <c r="G66" i="1"/>
  <c r="C34" i="5"/>
  <c r="D70" i="1"/>
  <c r="C38" i="5" s="1"/>
  <c r="D68" i="1"/>
  <c r="C36" i="5" s="1"/>
  <c r="D69" i="1"/>
  <c r="C37" i="5" s="1"/>
  <c r="D62" i="1" l="1"/>
  <c r="D53" i="1" s="1"/>
  <c r="D61" i="1"/>
  <c r="D74" i="1" s="1"/>
  <c r="G60" i="1"/>
  <c r="G61" i="1" s="1"/>
  <c r="G74" i="1" s="1"/>
  <c r="D72" i="1"/>
  <c r="D73" i="1" s="1"/>
  <c r="G70" i="1"/>
  <c r="F38" i="5" s="1"/>
  <c r="F34" i="5"/>
  <c r="G68" i="1"/>
  <c r="F36" i="5" s="1"/>
  <c r="G69" i="1"/>
  <c r="F37" i="5" s="1"/>
  <c r="C29" i="5"/>
  <c r="D65" i="1" l="1"/>
  <c r="G62" i="1"/>
  <c r="G65" i="1" s="1"/>
  <c r="C41" i="5"/>
  <c r="D75" i="1"/>
  <c r="D76" i="1" s="1"/>
  <c r="D81" i="1" s="1"/>
  <c r="G72" i="1"/>
  <c r="G73" i="1" s="1"/>
  <c r="C24" i="5"/>
  <c r="C30" i="5"/>
  <c r="C40" i="5"/>
  <c r="F29" i="5"/>
  <c r="F41" i="5" l="1"/>
  <c r="G75" i="1"/>
  <c r="G76" i="1" s="1"/>
  <c r="G81" i="1" s="1"/>
  <c r="F40" i="5"/>
  <c r="D32" i="1"/>
  <c r="C42" i="5"/>
  <c r="D27" i="1"/>
  <c r="C33" i="5"/>
  <c r="F30" i="5"/>
  <c r="G53" i="1"/>
  <c r="F24" i="5" s="1"/>
  <c r="G27" i="1" l="1"/>
  <c r="J27" i="1" s="1"/>
  <c r="F33" i="5"/>
  <c r="G32" i="1"/>
  <c r="J32" i="1" s="1"/>
  <c r="F42" i="5"/>
</calcChain>
</file>

<file path=xl/sharedStrings.xml><?xml version="1.0" encoding="utf-8"?>
<sst xmlns="http://schemas.openxmlformats.org/spreadsheetml/2006/main" count="214" uniqueCount="112">
  <si>
    <t xml:space="preserve">Complete all fields in  </t>
  </si>
  <si>
    <t>green</t>
  </si>
  <si>
    <t>Earnings</t>
  </si>
  <si>
    <t>Monthly salary</t>
  </si>
  <si>
    <t>Annual bonus</t>
  </si>
  <si>
    <t>Employer Contributions</t>
  </si>
  <si>
    <t>PAYE saving on bonus</t>
  </si>
  <si>
    <t>Taxable Income</t>
  </si>
  <si>
    <t>Base Amount</t>
  </si>
  <si>
    <t>%</t>
  </si>
  <si>
    <t>Above Amount</t>
  </si>
  <si>
    <t>Rebates:</t>
  </si>
  <si>
    <t>Calculation</t>
  </si>
  <si>
    <t>Primary</t>
  </si>
  <si>
    <t>Seconday</t>
  </si>
  <si>
    <t>Tertiary</t>
  </si>
  <si>
    <t>up to 65</t>
  </si>
  <si>
    <t>65 up to 75</t>
  </si>
  <si>
    <t>75 and over</t>
  </si>
  <si>
    <t>Tax Threshold</t>
  </si>
  <si>
    <t>Annually</t>
  </si>
  <si>
    <t>Medical tax credits</t>
  </si>
  <si>
    <t>first two beneficiaries</t>
  </si>
  <si>
    <t>each additional dependent</t>
  </si>
  <si>
    <t>2022/2023</t>
  </si>
  <si>
    <t>2023/2024</t>
  </si>
  <si>
    <t>Taxable salary</t>
  </si>
  <si>
    <t>Taxable travel allowance (80%)</t>
  </si>
  <si>
    <t>Medical aid fringe benefit</t>
  </si>
  <si>
    <t>Retirement fund tax deduction</t>
  </si>
  <si>
    <t>Taxable allowances</t>
  </si>
  <si>
    <t>Taxable annual bonus</t>
  </si>
  <si>
    <t>HIDE - CHECK LIMIT 27,5% OF REM LIMITED TO CONTRIBUTION</t>
  </si>
  <si>
    <t>HIDE 1/12 of R350 000</t>
  </si>
  <si>
    <t>HIDE LESSOR OF 2</t>
  </si>
  <si>
    <t>Annual PAYE</t>
  </si>
  <si>
    <t>Less annual PAYE on normal remuneration</t>
  </si>
  <si>
    <t>HIDE medical tax credits</t>
  </si>
  <si>
    <t>HIDE additional medical tax credits 1</t>
  </si>
  <si>
    <t>Less medical scheme fees tax credits</t>
  </si>
  <si>
    <t>Final PAYE</t>
  </si>
  <si>
    <t>Total PAYE (PAYE on normal earnings plus PAYE on bonus)</t>
  </si>
  <si>
    <t>HIDE</t>
  </si>
  <si>
    <t>Less medical scheme fees tax credit</t>
  </si>
  <si>
    <t>Less additional medical expenses tax credit (for employees 65 years and older only)</t>
  </si>
  <si>
    <t>PAYE on bonus</t>
  </si>
  <si>
    <t>PAYE on monthly remuneration (before tax credits)</t>
  </si>
  <si>
    <t>Apply annual tax tables and rebates</t>
  </si>
  <si>
    <t>Return to Calc</t>
  </si>
  <si>
    <t>Deductions (Employee Contributions)</t>
  </si>
  <si>
    <t xml:space="preserve">This PAYE calculator is provided “as is” without warranties of any kind, either express or implied, including without limitation fitness for a purpose. PaySpace expressly disclaim any liability for any errors or omissions in the content included and the calculations performed.  By using this  calculator the Customer acknowledges that it does so at its own risk and that in no event will PaySpace be held liable for any direct, indirect, special, incidental, consequential or punitive damages, loss of profits, or other damages whatsoever arising out of the use thereof.  </t>
  </si>
  <si>
    <t>Fixed information to be completed</t>
  </si>
  <si>
    <t>Deductions (employee contributions) to be completed</t>
  </si>
  <si>
    <t>Pension fund fringe benefit</t>
  </si>
  <si>
    <t>Retirement annuity fringe benefit</t>
  </si>
  <si>
    <t>Provident fund fringe benefit</t>
  </si>
  <si>
    <t>Balance of remuneration (excl. bonus)</t>
  </si>
  <si>
    <t>Annualised balance of remuneration (excl. bonus)</t>
  </si>
  <si>
    <t>Less limit of previous tax bracket</t>
  </si>
  <si>
    <t>Multiply with given %</t>
  </si>
  <si>
    <t>Plus fixed amount</t>
  </si>
  <si>
    <t>Annualised balance of remuneration  (incl. bonus)</t>
  </si>
  <si>
    <t>Less annual rebates</t>
  </si>
  <si>
    <t>Annual PAYE (incl. bonus)</t>
  </si>
  <si>
    <t>Number of medical aid beneficiaries (including the main member)</t>
  </si>
  <si>
    <t xml:space="preserve">                                                                                             </t>
  </si>
  <si>
    <t xml:space="preserve">Monthly PAYE in 2022/2023 </t>
  </si>
  <si>
    <t xml:space="preserve">PAYE on bonus in 2022/2023 </t>
  </si>
  <si>
    <t xml:space="preserve">Monthly PAYE in 2023/2024 </t>
  </si>
  <si>
    <t xml:space="preserve">PAYE on bonus in 2023/2024 </t>
  </si>
  <si>
    <t>Date of birth</t>
  </si>
  <si>
    <t>HIDE: Tax end date</t>
  </si>
  <si>
    <t>HIDE: Age</t>
  </si>
  <si>
    <t>Hide: Age</t>
  </si>
  <si>
    <t>© All title, including but not limited to copyrights, in and to this document and any copies thereof are owned by Insight IT (Pty) Ltd trading as PaySpace. All title and intellectual property rights in and to the content contained herein, is the property Insight IT (Pty) Ltd trading as PaySpace and may be protected by applicable copyright or other intellectual property laws. All rights not expressly granted are reserved by Insight IT (Pty) Ltd trading as PaySpace and the content may not be reproduced without the written agreement of Insight IT (Pty) Ltd trading as PaySpace.</t>
  </si>
  <si>
    <t>Date of birth (CCYY/MM/DD)</t>
  </si>
  <si>
    <t>HIDE Annual PAYE</t>
  </si>
  <si>
    <t>Hide Annual PAYE (incl. bonus)</t>
  </si>
  <si>
    <t>COPYRIGHT NOTICE</t>
  </si>
  <si>
    <t>Other fixed monthly allowances</t>
  </si>
  <si>
    <t xml:space="preserve">Annual bonus </t>
  </si>
  <si>
    <t>Monthly PAYE savings</t>
  </si>
  <si>
    <t>Monthly Pension Fund Contribution</t>
  </si>
  <si>
    <t>Monthly Provident Fund Contribution</t>
  </si>
  <si>
    <t>Monthly Retirement Annuity Fund Contribution</t>
  </si>
  <si>
    <t>If the taxpayer and/or the taxpayer's employer contribute towards a medical aid, this field must be completed. The number of beneficiaries must include the main member and all dependents registered on the medical aid.</t>
  </si>
  <si>
    <t>The date of birth of the taxpayer in CCYY/MM/CDD. This date is used to calculate the age of the taxpayer for the 2022/2023 and 2023/2024 tax years.</t>
  </si>
  <si>
    <t>Monthly travel allowance</t>
  </si>
  <si>
    <t>The gross monthly salary of the taxpayer (before any deductions).</t>
  </si>
  <si>
    <t>The value of any other fixed monthly taxable allowances of the taxpayer, for example cell phone allowance - this does not include exempt (tax-free) allowances.</t>
  </si>
  <si>
    <t>The annual bonus value of the taxpayer (13th cheque).</t>
  </si>
  <si>
    <t>The monthly medical aid contribution made by the taxpayer (cost carried by the taxpayer).</t>
  </si>
  <si>
    <t>The monthly pension fund contribution made by the taxpayer (cost carried by the taxpayer).</t>
  </si>
  <si>
    <t>The monthly provident fund contribution made by the taxpayer (cost carried by the taxpayer).</t>
  </si>
  <si>
    <t>The monthly retirement annuity fund contribution made by the taxpayer (cost carried by the taxpayer).</t>
  </si>
  <si>
    <t>The monthly medical aid contribution made by the employer (cost carried by the employer).</t>
  </si>
  <si>
    <t>The monthly pension fund contribution made by the employer (cost carried by the employer).
The type of fund is considered a defined contribution (DC) fund for the purpose of this calculation.</t>
  </si>
  <si>
    <t>The monthly provident fund contribution made by the employer (cost carried by the employer).
The type of fund is considered a defined contribution (DC) fund for the purpose of this calculation.</t>
  </si>
  <si>
    <t>The monthly retirement annuity fund contribution made by the employer (cost carried by the employer).
The type of fund is considered a defined contribution (DC) fund for the purpose of this calculation.</t>
  </si>
  <si>
    <t xml:space="preserve">                            More Information</t>
  </si>
  <si>
    <t xml:space="preserve">        Detail of Calculations</t>
  </si>
  <si>
    <t>This calculator was designed to demonstrate the potential savings in PAYE for the 2023/2024 tax year
 compared to the 2022/2023 tax year, using the latest tax rates presented in the Budget Speech.
 Please contact your support team if you require additional assistance.</t>
  </si>
  <si>
    <t xml:space="preserve">              PAYE Calculator 2023/2024              </t>
  </si>
  <si>
    <t xml:space="preserve">This PAYE calculator is provided “as is” without warranties of any kind, either express or implied, including without limitation fitness for a purpose. PaySpace expressly disclaim any liability for any errors or omissions in the content included and the calculations performed. By using this calculator the Customer acknowledges that it does so at its own risk and that in no event will PaySpace be held liable for any direct, indirect, special, incidental, consequential or punitive damages, loss of profits, or other damages whatsoever arising out of the use thereof.  </t>
  </si>
  <si>
    <t>Monthly Medical Aid Contribution</t>
  </si>
  <si>
    <t>PAYE on monthly remuneration</t>
  </si>
  <si>
    <t>Less additional medical expenses tax credits (only for employees 65 years and older)</t>
  </si>
  <si>
    <t>HIDE: Medical tax credits for first two beneficiaries</t>
  </si>
  <si>
    <t>HIDE: Medical tax credit for any additional additional tax credit</t>
  </si>
  <si>
    <t>The full monthly travel allowance value of the taxpayer (a default of 80% of the travel allowance is considered to be taxable for the purpose of this calculation).</t>
  </si>
  <si>
    <t>Earnings information to be completed</t>
  </si>
  <si>
    <t>Employer contributions to be completed (cost carried by the employer)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</si>
</sst>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0.00"/>
  </numFmts>
  <fonts count="22">
    <font>
      <sz val="11"/>
      <color theme="1"/>
      <name val="Calibri"/>
      <family val="2"/>
      <scheme val="minor"/>
    </font>
    <font>
      <b/>
      <sz val="9"/>
      <color theme="0"/>
      <name val="Sage UI"/>
    </font>
    <font>
      <sz val="9"/>
      <color theme="1"/>
      <name val="Sage UI"/>
    </font>
    <font>
      <sz val="10"/>
      <name val="Arial"/>
      <family val="2"/>
    </font>
    <font>
      <b/>
      <sz val="9"/>
      <name val="Sage UI"/>
    </font>
    <font>
      <u/>
      <sz val="11"/>
      <color theme="10"/>
      <name val="Calibri"/>
      <family val="2"/>
      <scheme val="minor"/>
    </font>
    <font>
      <sz val="11"/>
      <color theme="1"/>
      <name val="Arial"/>
      <family val="2"/>
    </font>
    <font>
      <b/>
      <sz val="30"/>
      <color theme="1"/>
      <name val="Arial"/>
      <family val="2"/>
    </font>
    <font>
      <i/>
      <sz val="10"/>
      <color theme="1"/>
      <name val="Arial"/>
      <family val="2"/>
    </font>
    <font>
      <sz val="10"/>
      <color theme="1"/>
      <name val="Arial"/>
      <family val="2"/>
    </font>
    <font>
      <b/>
      <i/>
      <sz val="10"/>
      <color theme="1"/>
      <name val="Arial"/>
      <family val="2"/>
    </font>
    <font>
      <sz val="9"/>
      <color theme="1"/>
      <name val="Arial"/>
      <family val="2"/>
    </font>
    <font>
      <i/>
      <sz val="9"/>
      <color theme="1"/>
      <name val="Arial"/>
      <family val="2"/>
    </font>
    <font>
      <b/>
      <sz val="9"/>
      <color theme="1"/>
      <name val="Arial"/>
      <family val="2"/>
    </font>
    <font>
      <sz val="8"/>
      <color theme="1"/>
      <name val="Arial"/>
      <family val="2"/>
    </font>
    <font>
      <sz val="9"/>
      <color rgb="FFFF0000"/>
      <name val="Arial"/>
      <family val="2"/>
    </font>
    <font>
      <i/>
      <sz val="9"/>
      <color rgb="FFFFC000"/>
      <name val="Arial"/>
      <family val="2"/>
    </font>
    <font>
      <b/>
      <sz val="10"/>
      <color theme="0"/>
      <name val="Arial"/>
      <family val="2"/>
    </font>
    <font>
      <u/>
      <sz val="10"/>
      <color theme="10"/>
      <name val="Arial"/>
      <family val="2"/>
    </font>
    <font>
      <sz val="10"/>
      <color theme="0"/>
      <name val="Arial"/>
      <family val="2"/>
    </font>
    <font>
      <b/>
      <sz val="10"/>
      <color theme="1"/>
      <name val="Arial"/>
      <family val="2"/>
    </font>
    <font>
      <u/>
      <sz val="11"/>
      <color theme="10"/>
      <name val="Arial"/>
      <family val="2"/>
    </font>
  </fonts>
  <fills count="12">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8EC640"/>
        <bgColor indexed="64"/>
      </patternFill>
    </fill>
    <fill>
      <patternFill patternType="solid">
        <fgColor rgb="FF222A34"/>
        <bgColor indexed="64"/>
      </patternFill>
    </fill>
    <fill>
      <patternFill patternType="solid">
        <fgColor rgb="FF66676D"/>
        <bgColor indexed="64"/>
      </patternFill>
    </fill>
    <fill>
      <patternFill patternType="solid">
        <fgColor rgb="FFB0B1BA"/>
        <bgColor indexed="64"/>
      </patternFill>
    </fill>
    <fill>
      <patternFill patternType="solid">
        <fgColor theme="7" tint="0.79998168889431442"/>
        <bgColor indexed="64"/>
      </patternFill>
    </fill>
    <fill>
      <patternFill patternType="solid">
        <fgColor theme="5"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3" fillId="0" borderId="0"/>
    <xf numFmtId="0" fontId="3" fillId="0" borderId="0"/>
    <xf numFmtId="0" fontId="5" fillId="0" borderId="0" applyNumberFormat="0" applyFill="0" applyBorder="0" applyAlignment="0" applyProtection="0"/>
  </cellStyleXfs>
  <cellXfs count="115">
    <xf numFmtId="0" fontId="0" fillId="0" borderId="0" xfId="0"/>
    <xf numFmtId="0" fontId="0" fillId="0" borderId="1" xfId="0" applyBorder="1"/>
    <xf numFmtId="0" fontId="2" fillId="0" borderId="1" xfId="0" applyFont="1" applyBorder="1"/>
    <xf numFmtId="2" fontId="2" fillId="0" borderId="1" xfId="0" applyNumberFormat="1" applyFont="1" applyBorder="1"/>
    <xf numFmtId="0" fontId="2" fillId="0" borderId="1" xfId="1" applyFont="1" applyBorder="1"/>
    <xf numFmtId="0" fontId="4" fillId="0" borderId="1" xfId="0" applyFont="1" applyBorder="1"/>
    <xf numFmtId="2" fontId="4" fillId="0" borderId="1" xfId="0" applyNumberFormat="1" applyFont="1" applyBorder="1"/>
    <xf numFmtId="2" fontId="2" fillId="0" borderId="1" xfId="2" applyNumberFormat="1" applyFont="1" applyBorder="1"/>
    <xf numFmtId="0" fontId="1" fillId="2" borderId="1" xfId="0" applyFont="1" applyFill="1" applyBorder="1" applyAlignment="1">
      <alignment wrapText="1"/>
    </xf>
    <xf numFmtId="0" fontId="1" fillId="2" borderId="1" xfId="0" applyFont="1" applyFill="1" applyBorder="1"/>
    <xf numFmtId="0" fontId="2" fillId="4" borderId="1" xfId="0" applyFont="1" applyFill="1" applyBorder="1"/>
    <xf numFmtId="2" fontId="2" fillId="4" borderId="1" xfId="0" applyNumberFormat="1" applyFont="1" applyFill="1" applyBorder="1"/>
    <xf numFmtId="0" fontId="2" fillId="4" borderId="1" xfId="1" applyFont="1" applyFill="1" applyBorder="1"/>
    <xf numFmtId="2" fontId="2" fillId="4" borderId="1" xfId="2" applyNumberFormat="1" applyFont="1" applyFill="1" applyBorder="1"/>
    <xf numFmtId="0" fontId="0" fillId="4" borderId="1" xfId="0" applyFill="1" applyBorder="1"/>
    <xf numFmtId="0" fontId="6" fillId="0" borderId="0" xfId="0" applyFont="1"/>
    <xf numFmtId="0" fontId="6" fillId="0" borderId="0" xfId="0" applyFont="1" applyAlignment="1">
      <alignment vertical="top" wrapText="1"/>
    </xf>
    <xf numFmtId="0" fontId="9" fillId="0" borderId="0" xfId="0" applyFont="1"/>
    <xf numFmtId="0" fontId="10" fillId="0" borderId="0" xfId="0" applyFont="1" applyAlignment="1">
      <alignment horizontal="right"/>
    </xf>
    <xf numFmtId="14" fontId="8" fillId="6" borderId="1" xfId="0" applyNumberFormat="1" applyFont="1" applyFill="1" applyBorder="1" applyAlignment="1" applyProtection="1">
      <alignment horizontal="right"/>
      <protection locked="0"/>
    </xf>
    <xf numFmtId="0" fontId="8" fillId="0" borderId="0" xfId="0" applyFont="1" applyAlignment="1">
      <alignment horizontal="right"/>
    </xf>
    <xf numFmtId="0" fontId="8" fillId="6" borderId="1" xfId="0" applyFont="1" applyFill="1" applyBorder="1" applyAlignment="1" applyProtection="1">
      <alignment horizontal="right"/>
      <protection locked="0"/>
    </xf>
    <xf numFmtId="0" fontId="11" fillId="0" borderId="0" xfId="0" applyFont="1"/>
    <xf numFmtId="0" fontId="11" fillId="0" borderId="3" xfId="0" applyFont="1" applyBorder="1"/>
    <xf numFmtId="0" fontId="13" fillId="0" borderId="0" xfId="0" applyFont="1" applyProtection="1">
      <protection hidden="1"/>
    </xf>
    <xf numFmtId="0" fontId="11" fillId="0" borderId="0" xfId="0" applyFont="1" applyProtection="1">
      <protection hidden="1"/>
    </xf>
    <xf numFmtId="0" fontId="11" fillId="0" borderId="2" xfId="0" applyFont="1" applyBorder="1" applyProtection="1">
      <protection hidden="1"/>
    </xf>
    <xf numFmtId="0" fontId="11" fillId="0" borderId="1" xfId="0" applyFont="1" applyBorder="1" applyProtection="1">
      <protection hidden="1"/>
    </xf>
    <xf numFmtId="164" fontId="11" fillId="0" borderId="1" xfId="0" applyNumberFormat="1" applyFont="1" applyBorder="1" applyProtection="1">
      <protection hidden="1"/>
    </xf>
    <xf numFmtId="0" fontId="11" fillId="3" borderId="1" xfId="0" applyFont="1" applyFill="1" applyBorder="1" applyAlignment="1" applyProtection="1">
      <alignment wrapText="1"/>
      <protection hidden="1"/>
    </xf>
    <xf numFmtId="164" fontId="11" fillId="3" borderId="1" xfId="0" applyNumberFormat="1" applyFont="1" applyFill="1" applyBorder="1" applyProtection="1">
      <protection hidden="1"/>
    </xf>
    <xf numFmtId="0" fontId="11" fillId="3" borderId="1" xfId="0" applyFont="1" applyFill="1" applyBorder="1" applyProtection="1">
      <protection hidden="1"/>
    </xf>
    <xf numFmtId="0" fontId="11" fillId="0" borderId="1" xfId="0" applyFont="1" applyBorder="1" applyAlignment="1" applyProtection="1">
      <alignment wrapText="1"/>
      <protection hidden="1"/>
    </xf>
    <xf numFmtId="10" fontId="11" fillId="0" borderId="1" xfId="0" applyNumberFormat="1" applyFont="1" applyBorder="1" applyProtection="1">
      <protection hidden="1"/>
    </xf>
    <xf numFmtId="0" fontId="11" fillId="11" borderId="1" xfId="0" applyFont="1" applyFill="1" applyBorder="1" applyProtection="1">
      <protection hidden="1"/>
    </xf>
    <xf numFmtId="14" fontId="11" fillId="11" borderId="1" xfId="0" applyNumberFormat="1" applyFont="1" applyFill="1" applyBorder="1" applyProtection="1">
      <protection hidden="1"/>
    </xf>
    <xf numFmtId="1" fontId="11" fillId="11" borderId="1" xfId="0" applyNumberFormat="1" applyFont="1" applyFill="1" applyBorder="1" applyProtection="1">
      <protection hidden="1"/>
    </xf>
    <xf numFmtId="0" fontId="13" fillId="5" borderId="1" xfId="0" applyFont="1" applyFill="1" applyBorder="1" applyProtection="1">
      <protection hidden="1"/>
    </xf>
    <xf numFmtId="164" fontId="13" fillId="5" borderId="1" xfId="0" applyNumberFormat="1" applyFont="1" applyFill="1" applyBorder="1" applyProtection="1">
      <protection hidden="1"/>
    </xf>
    <xf numFmtId="0" fontId="11" fillId="10" borderId="1" xfId="0" applyFont="1" applyFill="1" applyBorder="1" applyProtection="1">
      <protection hidden="1"/>
    </xf>
    <xf numFmtId="164" fontId="11" fillId="10" borderId="1" xfId="0" applyNumberFormat="1" applyFont="1" applyFill="1" applyBorder="1" applyProtection="1">
      <protection hidden="1"/>
    </xf>
    <xf numFmtId="0" fontId="11" fillId="3" borderId="0" xfId="0" applyFont="1" applyFill="1" applyAlignment="1" applyProtection="1">
      <alignment wrapText="1"/>
      <protection hidden="1"/>
    </xf>
    <xf numFmtId="164" fontId="11" fillId="3" borderId="0" xfId="0" applyNumberFormat="1" applyFont="1" applyFill="1" applyProtection="1">
      <protection hidden="1"/>
    </xf>
    <xf numFmtId="0" fontId="11" fillId="3" borderId="0" xfId="0" applyFont="1" applyFill="1" applyProtection="1">
      <protection hidden="1"/>
    </xf>
    <xf numFmtId="4" fontId="11" fillId="3" borderId="0" xfId="0" applyNumberFormat="1" applyFont="1" applyFill="1" applyProtection="1">
      <protection hidden="1"/>
    </xf>
    <xf numFmtId="0" fontId="13" fillId="3" borderId="0" xfId="0" applyFont="1" applyFill="1" applyProtection="1">
      <protection hidden="1"/>
    </xf>
    <xf numFmtId="164" fontId="13" fillId="3" borderId="0" xfId="0" applyNumberFormat="1" applyFont="1" applyFill="1" applyProtection="1">
      <protection hidden="1"/>
    </xf>
    <xf numFmtId="0" fontId="11" fillId="10" borderId="0" xfId="0" applyFont="1" applyFill="1" applyProtection="1">
      <protection hidden="1"/>
    </xf>
    <xf numFmtId="0" fontId="11" fillId="4" borderId="0" xfId="0" applyFont="1" applyFill="1" applyProtection="1">
      <protection hidden="1"/>
    </xf>
    <xf numFmtId="0" fontId="11" fillId="10" borderId="0" xfId="0" applyFont="1" applyFill="1" applyAlignment="1" applyProtection="1">
      <alignment wrapText="1"/>
      <protection hidden="1"/>
    </xf>
    <xf numFmtId="0" fontId="11" fillId="0" borderId="0" xfId="0" applyFont="1" applyAlignment="1">
      <alignment vertical="top" wrapText="1"/>
    </xf>
    <xf numFmtId="0" fontId="11" fillId="0" borderId="0" xfId="0" applyFont="1" applyAlignment="1">
      <alignment vertical="center" wrapText="1"/>
    </xf>
    <xf numFmtId="0" fontId="15" fillId="0" borderId="0" xfId="0" applyFont="1" applyAlignment="1">
      <alignment horizontal="left" vertical="center" wrapText="1"/>
    </xf>
    <xf numFmtId="0" fontId="11" fillId="0" borderId="0" xfId="0" applyFont="1" applyAlignment="1">
      <alignment vertical="center"/>
    </xf>
    <xf numFmtId="0" fontId="9" fillId="0" borderId="1" xfId="0" applyFont="1" applyBorder="1" applyAlignment="1">
      <alignment vertical="center"/>
    </xf>
    <xf numFmtId="0" fontId="9" fillId="0" borderId="5" xfId="0" applyFont="1" applyBorder="1" applyAlignment="1">
      <alignment vertical="center" wrapText="1"/>
    </xf>
    <xf numFmtId="0" fontId="9" fillId="0" borderId="1" xfId="0" applyFont="1" applyBorder="1" applyAlignment="1">
      <alignment vertical="center" wrapText="1"/>
    </xf>
    <xf numFmtId="0" fontId="3" fillId="0" borderId="1" xfId="0" applyFont="1" applyBorder="1" applyAlignment="1">
      <alignment horizontal="left" vertical="center" wrapText="1"/>
    </xf>
    <xf numFmtId="0" fontId="17" fillId="8" borderId="0" xfId="0" applyFont="1" applyFill="1"/>
    <xf numFmtId="164" fontId="17" fillId="8" borderId="0" xfId="0" applyNumberFormat="1" applyFont="1" applyFill="1"/>
    <xf numFmtId="0" fontId="17" fillId="0" borderId="0" xfId="0" applyFont="1"/>
    <xf numFmtId="164" fontId="8" fillId="6" borderId="1" xfId="0" applyNumberFormat="1" applyFont="1" applyFill="1" applyBorder="1" applyAlignment="1" applyProtection="1">
      <alignment horizontal="right"/>
      <protection locked="0"/>
    </xf>
    <xf numFmtId="164" fontId="8" fillId="0" borderId="0" xfId="0" applyNumberFormat="1" applyFont="1" applyAlignment="1">
      <alignment horizontal="right"/>
    </xf>
    <xf numFmtId="0" fontId="19" fillId="0" borderId="0" xfId="0" applyFont="1"/>
    <xf numFmtId="0" fontId="10" fillId="0" borderId="0" xfId="0" applyFont="1" applyAlignment="1">
      <alignment horizontal="right" vertical="top"/>
    </xf>
    <xf numFmtId="0" fontId="10" fillId="6" borderId="1" xfId="0" applyFont="1" applyFill="1" applyBorder="1" applyAlignment="1" applyProtection="1">
      <alignment horizontal="right"/>
      <protection locked="0"/>
    </xf>
    <xf numFmtId="0" fontId="9" fillId="0" borderId="0" xfId="0" applyFont="1" applyAlignment="1">
      <alignment horizontal="left" vertical="top"/>
    </xf>
    <xf numFmtId="0" fontId="9" fillId="0" borderId="0" xfId="0" applyFont="1" applyAlignment="1">
      <alignment horizontal="left" vertical="top" wrapText="1"/>
    </xf>
    <xf numFmtId="0" fontId="20" fillId="0" borderId="0" xfId="0" applyFont="1" applyProtection="1">
      <protection hidden="1"/>
    </xf>
    <xf numFmtId="164" fontId="20" fillId="0" borderId="0" xfId="0" applyNumberFormat="1" applyFont="1" applyProtection="1">
      <protection hidden="1"/>
    </xf>
    <xf numFmtId="0" fontId="20" fillId="0" borderId="2" xfId="0" applyFont="1" applyBorder="1" applyProtection="1">
      <protection hidden="1"/>
    </xf>
    <xf numFmtId="164" fontId="20" fillId="0" borderId="2" xfId="0" applyNumberFormat="1" applyFont="1" applyBorder="1" applyProtection="1">
      <protection hidden="1"/>
    </xf>
    <xf numFmtId="0" fontId="9" fillId="0" borderId="0" xfId="0" applyFont="1" applyProtection="1">
      <protection hidden="1"/>
    </xf>
    <xf numFmtId="0" fontId="9" fillId="0" borderId="3" xfId="0" applyFont="1" applyBorder="1" applyProtection="1">
      <protection hidden="1"/>
    </xf>
    <xf numFmtId="0" fontId="14" fillId="0" borderId="0" xfId="0" applyFont="1" applyAlignment="1" applyProtection="1">
      <alignment horizontal="left" vertical="center" wrapText="1"/>
      <protection hidden="1"/>
    </xf>
    <xf numFmtId="0" fontId="18" fillId="0" borderId="1" xfId="3" applyFont="1" applyFill="1" applyBorder="1" applyAlignment="1">
      <alignment horizontal="center" vertical="center"/>
    </xf>
    <xf numFmtId="0" fontId="16" fillId="0" borderId="0" xfId="0" applyFont="1" applyAlignment="1">
      <alignment horizontal="center" vertical="center"/>
    </xf>
    <xf numFmtId="0" fontId="9" fillId="0" borderId="1" xfId="0" applyFont="1" applyBorder="1" applyAlignment="1">
      <alignment wrapText="1"/>
    </xf>
    <xf numFmtId="0" fontId="21" fillId="0" borderId="0" xfId="3" applyFont="1" applyAlignment="1"/>
    <xf numFmtId="164" fontId="9" fillId="0" borderId="1" xfId="0" applyNumberFormat="1" applyFont="1" applyBorder="1"/>
    <xf numFmtId="0" fontId="9" fillId="10" borderId="1" xfId="0" applyFont="1" applyFill="1" applyBorder="1" applyAlignment="1">
      <alignment wrapText="1"/>
    </xf>
    <xf numFmtId="164" fontId="9" fillId="10" borderId="1" xfId="0" applyNumberFormat="1" applyFont="1" applyFill="1" applyBorder="1"/>
    <xf numFmtId="10" fontId="9" fillId="0" borderId="1" xfId="0" applyNumberFormat="1" applyFont="1" applyBorder="1"/>
    <xf numFmtId="0" fontId="20" fillId="9" borderId="1" xfId="0" applyFont="1" applyFill="1" applyBorder="1" applyAlignment="1">
      <alignment wrapText="1"/>
    </xf>
    <xf numFmtId="164" fontId="20" fillId="9" borderId="1" xfId="0" applyNumberFormat="1" applyFont="1" applyFill="1" applyBorder="1"/>
    <xf numFmtId="0" fontId="6" fillId="0" borderId="0" xfId="0" applyFont="1" applyAlignment="1">
      <alignment horizontal="center"/>
    </xf>
    <xf numFmtId="0" fontId="14" fillId="0" borderId="0" xfId="0" applyFont="1" applyAlignment="1" applyProtection="1">
      <alignment horizontal="left" vertical="top" wrapText="1"/>
      <protection hidden="1"/>
    </xf>
    <xf numFmtId="0" fontId="11" fillId="0" borderId="0" xfId="0" applyFont="1" applyAlignment="1" applyProtection="1">
      <alignment horizontal="center"/>
      <protection hidden="1"/>
    </xf>
    <xf numFmtId="0" fontId="11" fillId="0" borderId="3" xfId="0" applyFont="1" applyBorder="1" applyAlignment="1" applyProtection="1">
      <alignment horizontal="center"/>
      <protection hidden="1"/>
    </xf>
    <xf numFmtId="0" fontId="9" fillId="0" borderId="3" xfId="0" applyFont="1" applyBorder="1" applyAlignment="1" applyProtection="1">
      <alignment horizontal="center"/>
      <protection hidden="1"/>
    </xf>
    <xf numFmtId="0" fontId="9" fillId="0" borderId="0" xfId="0" applyFont="1" applyAlignment="1" applyProtection="1">
      <alignment horizontal="center"/>
      <protection hidden="1"/>
    </xf>
    <xf numFmtId="0" fontId="6" fillId="0" borderId="0" xfId="0" applyFont="1" applyAlignment="1" applyProtection="1">
      <alignment horizontal="center"/>
      <protection hidden="1"/>
    </xf>
    <xf numFmtId="0" fontId="6" fillId="0" borderId="0" xfId="0" applyFont="1" applyAlignment="1">
      <alignment horizontal="center" vertical="top" wrapText="1"/>
    </xf>
    <xf numFmtId="0" fontId="7" fillId="0" borderId="0" xfId="0" applyFont="1" applyAlignment="1">
      <alignment horizontal="center" vertical="center"/>
    </xf>
    <xf numFmtId="0" fontId="11" fillId="0" borderId="0" xfId="0" applyFont="1" applyAlignment="1">
      <alignment horizontal="center"/>
    </xf>
    <xf numFmtId="0" fontId="14" fillId="0" borderId="0" xfId="0" applyFont="1" applyAlignment="1" applyProtection="1">
      <alignment horizontal="left" vertical="center" wrapText="1"/>
      <protection hidden="1"/>
    </xf>
    <xf numFmtId="0" fontId="12" fillId="0" borderId="0" xfId="0" applyFont="1" applyAlignment="1">
      <alignment horizontal="center" vertical="top" wrapText="1"/>
    </xf>
    <xf numFmtId="0" fontId="13" fillId="0" borderId="6" xfId="0" applyFont="1" applyBorder="1" applyAlignment="1" applyProtection="1">
      <alignment horizontal="center"/>
      <protection hidden="1"/>
    </xf>
    <xf numFmtId="0" fontId="11" fillId="0" borderId="0" xfId="0" applyFont="1" applyAlignment="1">
      <alignment horizontal="center" vertical="center"/>
    </xf>
    <xf numFmtId="0" fontId="9" fillId="0" borderId="3" xfId="0" applyFont="1" applyBorder="1" applyAlignment="1">
      <alignment horizontal="center"/>
    </xf>
    <xf numFmtId="0" fontId="7" fillId="0" borderId="0" xfId="0" applyFont="1" applyAlignment="1">
      <alignment horizontal="left" vertical="center"/>
    </xf>
    <xf numFmtId="0" fontId="14" fillId="0" borderId="0" xfId="0" applyFont="1" applyAlignment="1">
      <alignment horizontal="left" wrapText="1"/>
    </xf>
    <xf numFmtId="0" fontId="14" fillId="0" borderId="0" xfId="0" applyFont="1" applyAlignment="1">
      <alignment horizontal="left" vertical="top" wrapText="1"/>
    </xf>
    <xf numFmtId="0" fontId="17" fillId="7" borderId="6" xfId="0" applyFont="1" applyFill="1" applyBorder="1" applyAlignment="1">
      <alignment horizontal="center" vertical="center"/>
    </xf>
    <xf numFmtId="0" fontId="17" fillId="7" borderId="5" xfId="0" applyFont="1" applyFill="1" applyBorder="1" applyAlignment="1">
      <alignment horizontal="center" vertical="center"/>
    </xf>
    <xf numFmtId="0" fontId="17" fillId="7" borderId="4" xfId="0" applyFont="1" applyFill="1" applyBorder="1" applyAlignment="1">
      <alignment horizontal="center" vertical="center"/>
    </xf>
    <xf numFmtId="0" fontId="17" fillId="7" borderId="7" xfId="0" applyFont="1" applyFill="1" applyBorder="1" applyAlignment="1">
      <alignment horizontal="center" vertical="center"/>
    </xf>
    <xf numFmtId="0" fontId="14" fillId="0" borderId="0" xfId="0" applyFont="1" applyAlignment="1">
      <alignment horizontal="left"/>
    </xf>
    <xf numFmtId="0" fontId="7" fillId="0" borderId="0" xfId="0" applyFont="1" applyAlignment="1">
      <alignment horizontal="center"/>
    </xf>
    <xf numFmtId="0" fontId="17" fillId="7" borderId="5" xfId="0" applyFont="1" applyFill="1" applyBorder="1" applyAlignment="1">
      <alignment horizontal="center"/>
    </xf>
    <xf numFmtId="0" fontId="17" fillId="7" borderId="7" xfId="0" applyFont="1" applyFill="1" applyBorder="1" applyAlignment="1">
      <alignment horizontal="center"/>
    </xf>
    <xf numFmtId="0" fontId="21" fillId="0" borderId="0" xfId="3" applyFont="1" applyAlignment="1">
      <alignment horizontal="center"/>
    </xf>
    <xf numFmtId="0" fontId="0" fillId="0" borderId="2" xfId="0" applyBorder="1" applyAlignment="1">
      <alignment horizontal="center"/>
    </xf>
    <xf numFmtId="2" fontId="4" fillId="0" borderId="1" xfId="0" applyNumberFormat="1" applyFont="1" applyBorder="1" applyAlignment="1">
      <alignment horizontal="left" wrapText="1"/>
    </xf>
    <xf numFmtId="2" fontId="4" fillId="2" borderId="1" xfId="0" applyNumberFormat="1" applyFont="1" applyFill="1" applyBorder="1" applyAlignment="1">
      <alignment horizontal="center"/>
    </xf>
  </cellXfs>
  <cellStyles count="4">
    <cellStyle name="Hyperlink" xfId="3" builtinId="8"/>
    <cellStyle name="Normal" xfId="0" builtinId="0"/>
    <cellStyle name="Normal 4" xfId="2" xr:uid="{7F4C199E-E3EC-437E-9F17-D0D695616DD3}"/>
    <cellStyle name="Normal 5" xfId="1" xr:uid="{62E6E9D2-1453-4916-B413-67EEBDCB24FE}"/>
  </cellStyles>
  <dxfs count="1">
    <dxf>
      <font>
        <strike val="0"/>
      </font>
      <numFmt numFmtId="165" formatCode="yyyy/mm/dd;@"/>
    </dxf>
  </dxfs>
  <tableStyles count="0" defaultTableStyle="TableStyleMedium2" defaultPivotStyle="PivotStyleLight16"/>
  <colors>
    <mruColors>
      <color rgb="FFF2BE1A"/>
      <color rgb="FFB0B1BA"/>
      <color rgb="FF8EC640"/>
      <color rgb="FF222A34"/>
      <color rgb="FF666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Detail!B26"/><Relationship Id="rId13" Type="http://schemas.openxmlformats.org/officeDocument/2006/relationships/hyperlink" Target="#Detail!B16"/><Relationship Id="rId3" Type="http://schemas.openxmlformats.org/officeDocument/2006/relationships/hyperlink" Target="#Detail!B21"/><Relationship Id="rId7" Type="http://schemas.openxmlformats.org/officeDocument/2006/relationships/hyperlink" Target="#Detail!B25"/><Relationship Id="rId12" Type="http://schemas.openxmlformats.org/officeDocument/2006/relationships/hyperlink" Target="#Detail!B15"/><Relationship Id="rId17" Type="http://schemas.openxmlformats.org/officeDocument/2006/relationships/hyperlink" Target="#Calculations!A1"/><Relationship Id="rId2" Type="http://schemas.openxmlformats.org/officeDocument/2006/relationships/image" Target="../media/image2.png"/><Relationship Id="rId16" Type="http://schemas.openxmlformats.org/officeDocument/2006/relationships/hyperlink" Target="#Detail!B12"/><Relationship Id="rId1" Type="http://schemas.openxmlformats.org/officeDocument/2006/relationships/image" Target="../media/image1.png"/><Relationship Id="rId6" Type="http://schemas.openxmlformats.org/officeDocument/2006/relationships/hyperlink" Target="#Detail!B23"/><Relationship Id="rId11" Type="http://schemas.openxmlformats.org/officeDocument/2006/relationships/hyperlink" Target="#Detail!B13"/><Relationship Id="rId5" Type="http://schemas.openxmlformats.org/officeDocument/2006/relationships/hyperlink" Target="#Detail!B22"/><Relationship Id="rId15" Type="http://schemas.openxmlformats.org/officeDocument/2006/relationships/hyperlink" Target="#Detail!B18"/><Relationship Id="rId10" Type="http://schemas.openxmlformats.org/officeDocument/2006/relationships/hyperlink" Target="#Detail!B28"/><Relationship Id="rId4" Type="http://schemas.openxmlformats.org/officeDocument/2006/relationships/hyperlink" Target="#Detail!B20"/><Relationship Id="rId9" Type="http://schemas.openxmlformats.org/officeDocument/2006/relationships/hyperlink" Target="#Detail!B27"/><Relationship Id="rId14" Type="http://schemas.openxmlformats.org/officeDocument/2006/relationships/hyperlink" Target="#Detail!B17"/></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PAYE Calculator'!A1"/><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2000426</xdr:colOff>
      <xdr:row>12</xdr:row>
      <xdr:rowOff>54552</xdr:rowOff>
    </xdr:to>
    <xdr:pic>
      <xdr:nvPicPr>
        <xdr:cNvPr id="2" name="Picture 1">
          <a:extLst>
            <a:ext uri="{FF2B5EF4-FFF2-40B4-BE49-F238E27FC236}">
              <a16:creationId xmlns:a16="http://schemas.microsoft.com/office/drawing/2014/main" id="{1465937E-95A7-4B47-AC65-727839355B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9507" b="9507"/>
        <a:stretch/>
      </xdr:blipFill>
      <xdr:spPr>
        <a:xfrm>
          <a:off x="0" y="0"/>
          <a:ext cx="2304533" cy="1849582"/>
        </a:xfrm>
        <a:prstGeom prst="rect">
          <a:avLst/>
        </a:prstGeom>
      </xdr:spPr>
    </xdr:pic>
    <xdr:clientData/>
  </xdr:twoCellAnchor>
  <xdr:twoCellAnchor>
    <xdr:from>
      <xdr:col>3</xdr:col>
      <xdr:colOff>267854</xdr:colOff>
      <xdr:row>3</xdr:row>
      <xdr:rowOff>0</xdr:rowOff>
    </xdr:from>
    <xdr:to>
      <xdr:col>8</xdr:col>
      <xdr:colOff>112914</xdr:colOff>
      <xdr:row>3</xdr:row>
      <xdr:rowOff>1</xdr:rowOff>
    </xdr:to>
    <xdr:cxnSp macro="">
      <xdr:nvCxnSpPr>
        <xdr:cNvPr id="3" name="Straight Connector 2">
          <a:extLst>
            <a:ext uri="{FF2B5EF4-FFF2-40B4-BE49-F238E27FC236}">
              <a16:creationId xmlns:a16="http://schemas.microsoft.com/office/drawing/2014/main" id="{F0B7E6DB-6B15-4C10-999B-877AC5C6F43C}"/>
            </a:ext>
          </a:extLst>
        </xdr:cNvPr>
        <xdr:cNvCxnSpPr/>
      </xdr:nvCxnSpPr>
      <xdr:spPr>
        <a:xfrm>
          <a:off x="2955636" y="568036"/>
          <a:ext cx="4964314" cy="1"/>
        </a:xfrm>
        <a:prstGeom prst="line">
          <a:avLst/>
        </a:prstGeom>
        <a:ln>
          <a:solidFill>
            <a:srgbClr val="222A3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512705</xdr:colOff>
      <xdr:row>2</xdr:row>
      <xdr:rowOff>162098</xdr:rowOff>
    </xdr:from>
    <xdr:to>
      <xdr:col>6</xdr:col>
      <xdr:colOff>635491</xdr:colOff>
      <xdr:row>3</xdr:row>
      <xdr:rowOff>76027</xdr:rowOff>
    </xdr:to>
    <xdr:sp macro="" textlink="">
      <xdr:nvSpPr>
        <xdr:cNvPr id="5" name="Oval 4">
          <a:extLst>
            <a:ext uri="{FF2B5EF4-FFF2-40B4-BE49-F238E27FC236}">
              <a16:creationId xmlns:a16="http://schemas.microsoft.com/office/drawing/2014/main" id="{D22B469A-42D8-4C1C-8090-38B06062BC4C}"/>
            </a:ext>
          </a:extLst>
        </xdr:cNvPr>
        <xdr:cNvSpPr/>
      </xdr:nvSpPr>
      <xdr:spPr>
        <a:xfrm>
          <a:off x="7176741" y="522316"/>
          <a:ext cx="122786" cy="121747"/>
        </a:xfrm>
        <a:prstGeom prst="ellipse">
          <a:avLst/>
        </a:prstGeom>
        <a:solidFill>
          <a:srgbClr val="98C93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1933576</xdr:colOff>
      <xdr:row>1</xdr:row>
      <xdr:rowOff>148590</xdr:rowOff>
    </xdr:from>
    <xdr:to>
      <xdr:col>9</xdr:col>
      <xdr:colOff>817248</xdr:colOff>
      <xdr:row>4</xdr:row>
      <xdr:rowOff>132612</xdr:rowOff>
    </xdr:to>
    <xdr:pic>
      <xdr:nvPicPr>
        <xdr:cNvPr id="7" name="Picture 6">
          <a:extLst>
            <a:ext uri="{FF2B5EF4-FFF2-40B4-BE49-F238E27FC236}">
              <a16:creationId xmlns:a16="http://schemas.microsoft.com/office/drawing/2014/main" id="{6D77A1F3-8AC2-49B6-84F9-FFDF6204EEF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315" b="36824"/>
        <a:stretch/>
      </xdr:blipFill>
      <xdr:spPr>
        <a:xfrm>
          <a:off x="9744076" y="331470"/>
          <a:ext cx="1624967" cy="475512"/>
        </a:xfrm>
        <a:prstGeom prst="rect">
          <a:avLst/>
        </a:prstGeom>
      </xdr:spPr>
    </xdr:pic>
    <xdr:clientData/>
  </xdr:twoCellAnchor>
  <xdr:twoCellAnchor>
    <xdr:from>
      <xdr:col>4</xdr:col>
      <xdr:colOff>34835</xdr:colOff>
      <xdr:row>19</xdr:row>
      <xdr:rowOff>0</xdr:rowOff>
    </xdr:from>
    <xdr:to>
      <xdr:col>4</xdr:col>
      <xdr:colOff>210095</xdr:colOff>
      <xdr:row>20</xdr:row>
      <xdr:rowOff>15240</xdr:rowOff>
    </xdr:to>
    <xdr:sp macro="" textlink="">
      <xdr:nvSpPr>
        <xdr:cNvPr id="12" name="Oval 11">
          <a:hlinkClick xmlns:r="http://schemas.openxmlformats.org/officeDocument/2006/relationships" r:id="rId3"/>
          <a:extLst>
            <a:ext uri="{FF2B5EF4-FFF2-40B4-BE49-F238E27FC236}">
              <a16:creationId xmlns:a16="http://schemas.microsoft.com/office/drawing/2014/main" id="{438E396A-257A-4AD3-9A5A-4A118EE10D20}"/>
            </a:ext>
          </a:extLst>
        </xdr:cNvPr>
        <xdr:cNvSpPr/>
      </xdr:nvSpPr>
      <xdr:spPr>
        <a:xfrm>
          <a:off x="3714206" y="2801257"/>
          <a:ext cx="175260" cy="189412"/>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4</xdr:col>
      <xdr:colOff>35197</xdr:colOff>
      <xdr:row>16</xdr:row>
      <xdr:rowOff>72572</xdr:rowOff>
    </xdr:from>
    <xdr:to>
      <xdr:col>4</xdr:col>
      <xdr:colOff>199572</xdr:colOff>
      <xdr:row>18</xdr:row>
      <xdr:rowOff>3992</xdr:rowOff>
    </xdr:to>
    <xdr:sp macro="" textlink="">
      <xdr:nvSpPr>
        <xdr:cNvPr id="15" name="Oval 14">
          <a:hlinkClick xmlns:r="http://schemas.openxmlformats.org/officeDocument/2006/relationships" r:id="rId4"/>
          <a:extLst>
            <a:ext uri="{FF2B5EF4-FFF2-40B4-BE49-F238E27FC236}">
              <a16:creationId xmlns:a16="http://schemas.microsoft.com/office/drawing/2014/main" id="{B2EB24CC-BB9F-4AAC-BC60-4230174A9EF9}"/>
            </a:ext>
          </a:extLst>
        </xdr:cNvPr>
        <xdr:cNvSpPr/>
      </xdr:nvSpPr>
      <xdr:spPr>
        <a:xfrm>
          <a:off x="3714568" y="2554515"/>
          <a:ext cx="164375" cy="189048"/>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4</xdr:col>
      <xdr:colOff>31569</xdr:colOff>
      <xdr:row>20</xdr:row>
      <xdr:rowOff>46083</xdr:rowOff>
    </xdr:from>
    <xdr:to>
      <xdr:col>4</xdr:col>
      <xdr:colOff>199209</xdr:colOff>
      <xdr:row>21</xdr:row>
      <xdr:rowOff>166915</xdr:rowOff>
    </xdr:to>
    <xdr:sp macro="" textlink="">
      <xdr:nvSpPr>
        <xdr:cNvPr id="17" name="Oval 16">
          <a:hlinkClick xmlns:r="http://schemas.openxmlformats.org/officeDocument/2006/relationships" r:id="rId5"/>
          <a:extLst>
            <a:ext uri="{FF2B5EF4-FFF2-40B4-BE49-F238E27FC236}">
              <a16:creationId xmlns:a16="http://schemas.microsoft.com/office/drawing/2014/main" id="{9C4DDBF2-8433-48BD-91EB-A7AFEEED0BB3}"/>
            </a:ext>
          </a:extLst>
        </xdr:cNvPr>
        <xdr:cNvSpPr/>
      </xdr:nvSpPr>
      <xdr:spPr>
        <a:xfrm>
          <a:off x="3710940" y="3021512"/>
          <a:ext cx="167640" cy="189774"/>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4</xdr:col>
      <xdr:colOff>31206</xdr:colOff>
      <xdr:row>22</xdr:row>
      <xdr:rowOff>49711</xdr:rowOff>
    </xdr:from>
    <xdr:to>
      <xdr:col>4</xdr:col>
      <xdr:colOff>206466</xdr:colOff>
      <xdr:row>24</xdr:row>
      <xdr:rowOff>3991</xdr:rowOff>
    </xdr:to>
    <xdr:sp macro="" textlink="">
      <xdr:nvSpPr>
        <xdr:cNvPr id="18" name="Oval 17">
          <a:hlinkClick xmlns:r="http://schemas.openxmlformats.org/officeDocument/2006/relationships" r:id="rId6"/>
          <a:extLst>
            <a:ext uri="{FF2B5EF4-FFF2-40B4-BE49-F238E27FC236}">
              <a16:creationId xmlns:a16="http://schemas.microsoft.com/office/drawing/2014/main" id="{8A22A3D9-345A-4C88-9506-4EE70FA330C9}"/>
            </a:ext>
          </a:extLst>
        </xdr:cNvPr>
        <xdr:cNvSpPr/>
      </xdr:nvSpPr>
      <xdr:spPr>
        <a:xfrm>
          <a:off x="3710577" y="3268254"/>
          <a:ext cx="175260" cy="190137"/>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7</xdr:col>
      <xdr:colOff>38383</xdr:colOff>
      <xdr:row>16</xdr:row>
      <xdr:rowOff>83820</xdr:rowOff>
    </xdr:from>
    <xdr:to>
      <xdr:col>7</xdr:col>
      <xdr:colOff>198403</xdr:colOff>
      <xdr:row>18</xdr:row>
      <xdr:rowOff>14393</xdr:rowOff>
    </xdr:to>
    <xdr:sp macro="" textlink="">
      <xdr:nvSpPr>
        <xdr:cNvPr id="19" name="Oval 18">
          <a:hlinkClick xmlns:r="http://schemas.openxmlformats.org/officeDocument/2006/relationships" r:id="rId7"/>
          <a:extLst>
            <a:ext uri="{FF2B5EF4-FFF2-40B4-BE49-F238E27FC236}">
              <a16:creationId xmlns:a16="http://schemas.microsoft.com/office/drawing/2014/main" id="{AFD60354-957C-48B6-869F-3CCCF5A4C10C}"/>
            </a:ext>
          </a:extLst>
        </xdr:cNvPr>
        <xdr:cNvSpPr/>
      </xdr:nvSpPr>
      <xdr:spPr>
        <a:xfrm>
          <a:off x="7404383" y="2575842"/>
          <a:ext cx="160020" cy="190218"/>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7</xdr:col>
      <xdr:colOff>38382</xdr:colOff>
      <xdr:row>19</xdr:row>
      <xdr:rowOff>1976</xdr:rowOff>
    </xdr:from>
    <xdr:to>
      <xdr:col>7</xdr:col>
      <xdr:colOff>198402</xdr:colOff>
      <xdr:row>20</xdr:row>
      <xdr:rowOff>17216</xdr:rowOff>
    </xdr:to>
    <xdr:sp macro="" textlink="">
      <xdr:nvSpPr>
        <xdr:cNvPr id="20" name="Oval 19">
          <a:hlinkClick xmlns:r="http://schemas.openxmlformats.org/officeDocument/2006/relationships" r:id="rId8"/>
          <a:extLst>
            <a:ext uri="{FF2B5EF4-FFF2-40B4-BE49-F238E27FC236}">
              <a16:creationId xmlns:a16="http://schemas.microsoft.com/office/drawing/2014/main" id="{45E6716E-E8A3-44D4-9415-3E8E6197ADC9}"/>
            </a:ext>
          </a:extLst>
        </xdr:cNvPr>
        <xdr:cNvSpPr/>
      </xdr:nvSpPr>
      <xdr:spPr>
        <a:xfrm>
          <a:off x="7404382" y="2815732"/>
          <a:ext cx="160020" cy="190217"/>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7</xdr:col>
      <xdr:colOff>44027</xdr:colOff>
      <xdr:row>20</xdr:row>
      <xdr:rowOff>52493</xdr:rowOff>
    </xdr:from>
    <xdr:to>
      <xdr:col>7</xdr:col>
      <xdr:colOff>204047</xdr:colOff>
      <xdr:row>21</xdr:row>
      <xdr:rowOff>174130</xdr:rowOff>
    </xdr:to>
    <xdr:sp macro="" textlink="">
      <xdr:nvSpPr>
        <xdr:cNvPr id="21" name="Oval 20">
          <a:hlinkClick xmlns:r="http://schemas.openxmlformats.org/officeDocument/2006/relationships" r:id="rId9"/>
          <a:extLst>
            <a:ext uri="{FF2B5EF4-FFF2-40B4-BE49-F238E27FC236}">
              <a16:creationId xmlns:a16="http://schemas.microsoft.com/office/drawing/2014/main" id="{E7B48EA3-C7B1-4092-8444-8F175E2D6CA2}"/>
            </a:ext>
          </a:extLst>
        </xdr:cNvPr>
        <xdr:cNvSpPr/>
      </xdr:nvSpPr>
      <xdr:spPr>
        <a:xfrm>
          <a:off x="7410027" y="3041226"/>
          <a:ext cx="160020" cy="189371"/>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7</xdr:col>
      <xdr:colOff>43180</xdr:colOff>
      <xdr:row>22</xdr:row>
      <xdr:rowOff>55598</xdr:rowOff>
    </xdr:from>
    <xdr:to>
      <xdr:col>7</xdr:col>
      <xdr:colOff>195580</xdr:colOff>
      <xdr:row>24</xdr:row>
      <xdr:rowOff>8749</xdr:rowOff>
    </xdr:to>
    <xdr:sp macro="" textlink="">
      <xdr:nvSpPr>
        <xdr:cNvPr id="22" name="Oval 21">
          <a:hlinkClick xmlns:r="http://schemas.openxmlformats.org/officeDocument/2006/relationships" r:id="rId10"/>
          <a:extLst>
            <a:ext uri="{FF2B5EF4-FFF2-40B4-BE49-F238E27FC236}">
              <a16:creationId xmlns:a16="http://schemas.microsoft.com/office/drawing/2014/main" id="{13D30A11-FA52-4EBB-BFED-D8252A5635C5}"/>
            </a:ext>
          </a:extLst>
        </xdr:cNvPr>
        <xdr:cNvSpPr/>
      </xdr:nvSpPr>
      <xdr:spPr>
        <a:xfrm>
          <a:off x="7409180" y="3287042"/>
          <a:ext cx="152400" cy="190218"/>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9286</xdr:colOff>
      <xdr:row>13</xdr:row>
      <xdr:rowOff>73062</xdr:rowOff>
    </xdr:from>
    <xdr:to>
      <xdr:col>1</xdr:col>
      <xdr:colOff>199786</xdr:colOff>
      <xdr:row>13</xdr:row>
      <xdr:rowOff>271182</xdr:rowOff>
    </xdr:to>
    <xdr:sp macro="" textlink="">
      <xdr:nvSpPr>
        <xdr:cNvPr id="24" name="Oval 23">
          <a:hlinkClick xmlns:r="http://schemas.openxmlformats.org/officeDocument/2006/relationships" r:id="rId11"/>
          <a:extLst>
            <a:ext uri="{FF2B5EF4-FFF2-40B4-BE49-F238E27FC236}">
              <a16:creationId xmlns:a16="http://schemas.microsoft.com/office/drawing/2014/main" id="{09DE664B-605E-4E56-9B20-C42CB3C640ED}"/>
            </a:ext>
          </a:extLst>
        </xdr:cNvPr>
        <xdr:cNvSpPr/>
      </xdr:nvSpPr>
      <xdr:spPr>
        <a:xfrm>
          <a:off x="100000" y="2021605"/>
          <a:ext cx="190500" cy="198120"/>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21879</xdr:colOff>
      <xdr:row>16</xdr:row>
      <xdr:rowOff>68580</xdr:rowOff>
    </xdr:from>
    <xdr:to>
      <xdr:col>1</xdr:col>
      <xdr:colOff>197139</xdr:colOff>
      <xdr:row>17</xdr:row>
      <xdr:rowOff>174171</xdr:rowOff>
    </xdr:to>
    <xdr:sp macro="" textlink="">
      <xdr:nvSpPr>
        <xdr:cNvPr id="25" name="Oval 24">
          <a:hlinkClick xmlns:r="http://schemas.openxmlformats.org/officeDocument/2006/relationships" r:id="rId12"/>
          <a:extLst>
            <a:ext uri="{FF2B5EF4-FFF2-40B4-BE49-F238E27FC236}">
              <a16:creationId xmlns:a16="http://schemas.microsoft.com/office/drawing/2014/main" id="{C3A909A8-0DDB-486D-B269-52EA0F562D55}"/>
            </a:ext>
          </a:extLst>
        </xdr:cNvPr>
        <xdr:cNvSpPr/>
      </xdr:nvSpPr>
      <xdr:spPr>
        <a:xfrm>
          <a:off x="112593" y="2550523"/>
          <a:ext cx="175260" cy="189048"/>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18826</xdr:colOff>
      <xdr:row>18</xdr:row>
      <xdr:rowOff>61408</xdr:rowOff>
    </xdr:from>
    <xdr:to>
      <xdr:col>1</xdr:col>
      <xdr:colOff>201706</xdr:colOff>
      <xdr:row>20</xdr:row>
      <xdr:rowOff>13895</xdr:rowOff>
    </xdr:to>
    <xdr:sp macro="" textlink="">
      <xdr:nvSpPr>
        <xdr:cNvPr id="26" name="Oval 25">
          <a:hlinkClick xmlns:r="http://schemas.openxmlformats.org/officeDocument/2006/relationships" r:id="rId13"/>
          <a:extLst>
            <a:ext uri="{FF2B5EF4-FFF2-40B4-BE49-F238E27FC236}">
              <a16:creationId xmlns:a16="http://schemas.microsoft.com/office/drawing/2014/main" id="{73F734A9-3EBA-43FC-9FE1-FF132A5A656E}"/>
            </a:ext>
          </a:extLst>
        </xdr:cNvPr>
        <xdr:cNvSpPr/>
      </xdr:nvSpPr>
      <xdr:spPr>
        <a:xfrm>
          <a:off x="108473" y="2813573"/>
          <a:ext cx="182880" cy="190051"/>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 </a:t>
          </a:r>
        </a:p>
      </xdr:txBody>
    </xdr:sp>
    <xdr:clientData/>
  </xdr:twoCellAnchor>
  <xdr:twoCellAnchor>
    <xdr:from>
      <xdr:col>1</xdr:col>
      <xdr:colOff>19595</xdr:colOff>
      <xdr:row>20</xdr:row>
      <xdr:rowOff>60960</xdr:rowOff>
    </xdr:from>
    <xdr:to>
      <xdr:col>1</xdr:col>
      <xdr:colOff>202475</xdr:colOff>
      <xdr:row>22</xdr:row>
      <xdr:rowOff>7620</xdr:rowOff>
    </xdr:to>
    <xdr:sp macro="" textlink="">
      <xdr:nvSpPr>
        <xdr:cNvPr id="27" name="Oval 26">
          <a:hlinkClick xmlns:r="http://schemas.openxmlformats.org/officeDocument/2006/relationships" r:id="rId14"/>
          <a:extLst>
            <a:ext uri="{FF2B5EF4-FFF2-40B4-BE49-F238E27FC236}">
              <a16:creationId xmlns:a16="http://schemas.microsoft.com/office/drawing/2014/main" id="{83C6768A-9B5E-4B30-B013-11145B6F3A1A}"/>
            </a:ext>
          </a:extLst>
        </xdr:cNvPr>
        <xdr:cNvSpPr/>
      </xdr:nvSpPr>
      <xdr:spPr>
        <a:xfrm>
          <a:off x="110309" y="3036389"/>
          <a:ext cx="182880" cy="189774"/>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23586</xdr:colOff>
      <xdr:row>23</xdr:row>
      <xdr:rowOff>0</xdr:rowOff>
    </xdr:from>
    <xdr:to>
      <xdr:col>1</xdr:col>
      <xdr:colOff>198846</xdr:colOff>
      <xdr:row>24</xdr:row>
      <xdr:rowOff>15240</xdr:rowOff>
    </xdr:to>
    <xdr:sp macro="" textlink="">
      <xdr:nvSpPr>
        <xdr:cNvPr id="33" name="Oval 32">
          <a:hlinkClick xmlns:r="http://schemas.openxmlformats.org/officeDocument/2006/relationships" r:id="rId15"/>
          <a:extLst>
            <a:ext uri="{FF2B5EF4-FFF2-40B4-BE49-F238E27FC236}">
              <a16:creationId xmlns:a16="http://schemas.microsoft.com/office/drawing/2014/main" id="{2D5EA2DA-C9C9-4DAA-BA76-1D55F2144467}"/>
            </a:ext>
          </a:extLst>
        </xdr:cNvPr>
        <xdr:cNvSpPr/>
      </xdr:nvSpPr>
      <xdr:spPr>
        <a:xfrm>
          <a:off x="114300" y="3280229"/>
          <a:ext cx="175260" cy="189411"/>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1</xdr:col>
      <xdr:colOff>12915</xdr:colOff>
      <xdr:row>10</xdr:row>
      <xdr:rowOff>54919</xdr:rowOff>
    </xdr:from>
    <xdr:to>
      <xdr:col>1</xdr:col>
      <xdr:colOff>203415</xdr:colOff>
      <xdr:row>12</xdr:row>
      <xdr:rowOff>9925</xdr:rowOff>
    </xdr:to>
    <xdr:sp macro="" textlink="">
      <xdr:nvSpPr>
        <xdr:cNvPr id="35" name="Oval 34">
          <a:hlinkClick xmlns:r="http://schemas.openxmlformats.org/officeDocument/2006/relationships" r:id="rId16"/>
          <a:extLst>
            <a:ext uri="{FF2B5EF4-FFF2-40B4-BE49-F238E27FC236}">
              <a16:creationId xmlns:a16="http://schemas.microsoft.com/office/drawing/2014/main" id="{F412F4C7-EAC3-451F-84E1-1FAC6C399F7B}"/>
            </a:ext>
          </a:extLst>
        </xdr:cNvPr>
        <xdr:cNvSpPr/>
      </xdr:nvSpPr>
      <xdr:spPr>
        <a:xfrm>
          <a:off x="103629" y="1684148"/>
          <a:ext cx="190500" cy="198120"/>
        </a:xfrm>
        <a:prstGeom prst="ellipse">
          <a:avLst/>
        </a:prstGeom>
        <a:solidFill>
          <a:srgbClr val="F2BE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t>?</a:t>
          </a:r>
        </a:p>
      </xdr:txBody>
    </xdr:sp>
    <xdr:clientData/>
  </xdr:twoCellAnchor>
  <xdr:twoCellAnchor>
    <xdr:from>
      <xdr:col>2</xdr:col>
      <xdr:colOff>19050</xdr:colOff>
      <xdr:row>33</xdr:row>
      <xdr:rowOff>152400</xdr:rowOff>
    </xdr:from>
    <xdr:to>
      <xdr:col>3</xdr:col>
      <xdr:colOff>754380</xdr:colOff>
      <xdr:row>35</xdr:row>
      <xdr:rowOff>47625</xdr:rowOff>
    </xdr:to>
    <xdr:sp macro="" textlink="">
      <xdr:nvSpPr>
        <xdr:cNvPr id="36" name="TextBox 35">
          <a:hlinkClick xmlns:r="http://schemas.openxmlformats.org/officeDocument/2006/relationships" r:id="rId17"/>
          <a:extLst>
            <a:ext uri="{FF2B5EF4-FFF2-40B4-BE49-F238E27FC236}">
              <a16:creationId xmlns:a16="http://schemas.microsoft.com/office/drawing/2014/main" id="{8D72F2D9-589A-CEF9-9DD9-69771E30F39F}"/>
            </a:ext>
          </a:extLst>
        </xdr:cNvPr>
        <xdr:cNvSpPr txBox="1"/>
      </xdr:nvSpPr>
      <xdr:spPr>
        <a:xfrm>
          <a:off x="331470" y="4625340"/>
          <a:ext cx="3112770" cy="253365"/>
        </a:xfrm>
        <a:prstGeom prst="rect">
          <a:avLst/>
        </a:prstGeom>
        <a:solidFill>
          <a:srgbClr val="F2BE1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000" b="1">
              <a:latin typeface="Arial" panose="020B0604020202020204" pitchFamily="34" charset="0"/>
              <a:cs typeface="Arial" panose="020B0604020202020204" pitchFamily="34" charset="0"/>
            </a:rPr>
            <a:t>Click</a:t>
          </a:r>
          <a:r>
            <a:rPr lang="en-ZA" sz="1000" b="1" baseline="0">
              <a:latin typeface="Arial" panose="020B0604020202020204" pitchFamily="34" charset="0"/>
              <a:cs typeface="Arial" panose="020B0604020202020204" pitchFamily="34" charset="0"/>
            </a:rPr>
            <a:t> here to view the details of the calculations</a:t>
          </a:r>
          <a:endParaRPr lang="en-ZA" sz="10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6097385</xdr:colOff>
      <xdr:row>1</xdr:row>
      <xdr:rowOff>143395</xdr:rowOff>
    </xdr:from>
    <xdr:to>
      <xdr:col>4</xdr:col>
      <xdr:colOff>34636</xdr:colOff>
      <xdr:row>5</xdr:row>
      <xdr:rowOff>57803</xdr:rowOff>
    </xdr:to>
    <xdr:pic>
      <xdr:nvPicPr>
        <xdr:cNvPr id="4" name="Picture 3">
          <a:extLst>
            <a:ext uri="{FF2B5EF4-FFF2-40B4-BE49-F238E27FC236}">
              <a16:creationId xmlns:a16="http://schemas.microsoft.com/office/drawing/2014/main" id="{3CAFDCBF-E8D6-4082-9784-037470A1FB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315" b="36824"/>
        <a:stretch/>
      </xdr:blipFill>
      <xdr:spPr>
        <a:xfrm>
          <a:off x="8889076" y="288868"/>
          <a:ext cx="1702724" cy="503226"/>
        </a:xfrm>
        <a:prstGeom prst="rect">
          <a:avLst/>
        </a:prstGeom>
      </xdr:spPr>
    </xdr:pic>
    <xdr:clientData/>
  </xdr:twoCellAnchor>
  <xdr:twoCellAnchor editAs="oneCell">
    <xdr:from>
      <xdr:col>0</xdr:col>
      <xdr:colOff>0</xdr:colOff>
      <xdr:row>0</xdr:row>
      <xdr:rowOff>0</xdr:rowOff>
    </xdr:from>
    <xdr:to>
      <xdr:col>1</xdr:col>
      <xdr:colOff>2556510</xdr:colOff>
      <xdr:row>11</xdr:row>
      <xdr:rowOff>168525</xdr:rowOff>
    </xdr:to>
    <xdr:pic>
      <xdr:nvPicPr>
        <xdr:cNvPr id="5" name="Picture 4">
          <a:extLst>
            <a:ext uri="{FF2B5EF4-FFF2-40B4-BE49-F238E27FC236}">
              <a16:creationId xmlns:a16="http://schemas.microsoft.com/office/drawing/2014/main" id="{05E15EF0-77A9-4D35-954A-46EEFE6523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9507" b="9507"/>
        <a:stretch/>
      </xdr:blipFill>
      <xdr:spPr>
        <a:xfrm>
          <a:off x="0" y="0"/>
          <a:ext cx="2686050" cy="2187825"/>
        </a:xfrm>
        <a:prstGeom prst="rect">
          <a:avLst/>
        </a:prstGeom>
      </xdr:spPr>
    </xdr:pic>
    <xdr:clientData/>
  </xdr:twoCellAnchor>
  <xdr:twoCellAnchor>
    <xdr:from>
      <xdr:col>2</xdr:col>
      <xdr:colOff>381000</xdr:colOff>
      <xdr:row>6</xdr:row>
      <xdr:rowOff>76200</xdr:rowOff>
    </xdr:from>
    <xdr:to>
      <xdr:col>2</xdr:col>
      <xdr:colOff>3514164</xdr:colOff>
      <xdr:row>6</xdr:row>
      <xdr:rowOff>80683</xdr:rowOff>
    </xdr:to>
    <xdr:cxnSp macro="">
      <xdr:nvCxnSpPr>
        <xdr:cNvPr id="7" name="Straight Connector 6">
          <a:extLst>
            <a:ext uri="{FF2B5EF4-FFF2-40B4-BE49-F238E27FC236}">
              <a16:creationId xmlns:a16="http://schemas.microsoft.com/office/drawing/2014/main" id="{F3D321FE-B774-448D-A3B6-1BFA373AD854}"/>
            </a:ext>
          </a:extLst>
        </xdr:cNvPr>
        <xdr:cNvCxnSpPr/>
      </xdr:nvCxnSpPr>
      <xdr:spPr>
        <a:xfrm>
          <a:off x="3175000" y="965200"/>
          <a:ext cx="3133164" cy="4483"/>
        </a:xfrm>
        <a:prstGeom prst="line">
          <a:avLst/>
        </a:prstGeom>
        <a:ln>
          <a:solidFill>
            <a:srgbClr val="222A3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2790825</xdr:colOff>
      <xdr:row>6</xdr:row>
      <xdr:rowOff>28575</xdr:rowOff>
    </xdr:from>
    <xdr:to>
      <xdr:col>2</xdr:col>
      <xdr:colOff>2903220</xdr:colOff>
      <xdr:row>7</xdr:row>
      <xdr:rowOff>0</xdr:rowOff>
    </xdr:to>
    <xdr:sp macro="" textlink="">
      <xdr:nvSpPr>
        <xdr:cNvPr id="10" name="Oval 9">
          <a:extLst>
            <a:ext uri="{FF2B5EF4-FFF2-40B4-BE49-F238E27FC236}">
              <a16:creationId xmlns:a16="http://schemas.microsoft.com/office/drawing/2014/main" id="{F2E29380-F8F8-40E1-A3D7-BADABCA4904B}"/>
            </a:ext>
          </a:extLst>
        </xdr:cNvPr>
        <xdr:cNvSpPr/>
      </xdr:nvSpPr>
      <xdr:spPr>
        <a:xfrm>
          <a:off x="5183505" y="904875"/>
          <a:ext cx="112395" cy="116205"/>
        </a:xfrm>
        <a:prstGeom prst="ellipse">
          <a:avLst/>
        </a:prstGeom>
        <a:solidFill>
          <a:srgbClr val="98C93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2415541</xdr:colOff>
      <xdr:row>1</xdr:row>
      <xdr:rowOff>78106</xdr:rowOff>
    </xdr:from>
    <xdr:to>
      <xdr:col>6</xdr:col>
      <xdr:colOff>22861</xdr:colOff>
      <xdr:row>3</xdr:row>
      <xdr:rowOff>213048</xdr:rowOff>
    </xdr:to>
    <xdr:pic>
      <xdr:nvPicPr>
        <xdr:cNvPr id="2" name="Picture 1">
          <a:extLst>
            <a:ext uri="{FF2B5EF4-FFF2-40B4-BE49-F238E27FC236}">
              <a16:creationId xmlns:a16="http://schemas.microsoft.com/office/drawing/2014/main" id="{FD05C4FC-82CF-4735-B4C9-1E9C81F1F8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315" b="36824"/>
        <a:stretch/>
      </xdr:blipFill>
      <xdr:spPr>
        <a:xfrm>
          <a:off x="6865621" y="253366"/>
          <a:ext cx="1638300" cy="485462"/>
        </a:xfrm>
        <a:prstGeom prst="rect">
          <a:avLst/>
        </a:prstGeom>
      </xdr:spPr>
    </xdr:pic>
    <xdr:clientData/>
  </xdr:twoCellAnchor>
  <xdr:twoCellAnchor editAs="oneCell">
    <xdr:from>
      <xdr:col>0</xdr:col>
      <xdr:colOff>0</xdr:colOff>
      <xdr:row>0</xdr:row>
      <xdr:rowOff>0</xdr:rowOff>
    </xdr:from>
    <xdr:to>
      <xdr:col>1</xdr:col>
      <xdr:colOff>2453640</xdr:colOff>
      <xdr:row>9</xdr:row>
      <xdr:rowOff>141855</xdr:rowOff>
    </xdr:to>
    <xdr:pic>
      <xdr:nvPicPr>
        <xdr:cNvPr id="3" name="Picture 2">
          <a:extLst>
            <a:ext uri="{FF2B5EF4-FFF2-40B4-BE49-F238E27FC236}">
              <a16:creationId xmlns:a16="http://schemas.microsoft.com/office/drawing/2014/main" id="{235C206B-9596-42AE-A278-ED4D339E9B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9507" b="9507"/>
        <a:stretch/>
      </xdr:blipFill>
      <xdr:spPr>
        <a:xfrm>
          <a:off x="0" y="0"/>
          <a:ext cx="2674620" cy="2176395"/>
        </a:xfrm>
        <a:prstGeom prst="rect">
          <a:avLst/>
        </a:prstGeom>
      </xdr:spPr>
    </xdr:pic>
    <xdr:clientData/>
  </xdr:twoCellAnchor>
  <xdr:twoCellAnchor>
    <xdr:from>
      <xdr:col>1</xdr:col>
      <xdr:colOff>1987062</xdr:colOff>
      <xdr:row>4</xdr:row>
      <xdr:rowOff>169985</xdr:rowOff>
    </xdr:from>
    <xdr:to>
      <xdr:col>4</xdr:col>
      <xdr:colOff>1635369</xdr:colOff>
      <xdr:row>5</xdr:row>
      <xdr:rowOff>0</xdr:rowOff>
    </xdr:to>
    <xdr:cxnSp macro="">
      <xdr:nvCxnSpPr>
        <xdr:cNvPr id="4" name="Straight Connector 3">
          <a:extLst>
            <a:ext uri="{FF2B5EF4-FFF2-40B4-BE49-F238E27FC236}">
              <a16:creationId xmlns:a16="http://schemas.microsoft.com/office/drawing/2014/main" id="{4584BA2E-A2A9-4D37-8857-F9C37BF62398}"/>
            </a:ext>
          </a:extLst>
        </xdr:cNvPr>
        <xdr:cNvCxnSpPr/>
      </xdr:nvCxnSpPr>
      <xdr:spPr>
        <a:xfrm flipV="1">
          <a:off x="2209800" y="1184031"/>
          <a:ext cx="3880338" cy="5861"/>
        </a:xfrm>
        <a:prstGeom prst="line">
          <a:avLst/>
        </a:prstGeom>
        <a:ln>
          <a:solidFill>
            <a:srgbClr val="222A3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912641</xdr:colOff>
      <xdr:row>4</xdr:row>
      <xdr:rowOff>113714</xdr:rowOff>
    </xdr:from>
    <xdr:to>
      <xdr:col>4</xdr:col>
      <xdr:colOff>1025237</xdr:colOff>
      <xdr:row>5</xdr:row>
      <xdr:rowOff>41564</xdr:rowOff>
    </xdr:to>
    <xdr:sp macro="" textlink="">
      <xdr:nvSpPr>
        <xdr:cNvPr id="8" name="Oval 7">
          <a:extLst>
            <a:ext uri="{FF2B5EF4-FFF2-40B4-BE49-F238E27FC236}">
              <a16:creationId xmlns:a16="http://schemas.microsoft.com/office/drawing/2014/main" id="{936D50AC-4F52-411C-A6F6-25DAD2B3946A}"/>
            </a:ext>
          </a:extLst>
        </xdr:cNvPr>
        <xdr:cNvSpPr/>
      </xdr:nvSpPr>
      <xdr:spPr>
        <a:xfrm>
          <a:off x="5366877" y="1118169"/>
          <a:ext cx="112596" cy="101031"/>
        </a:xfrm>
        <a:prstGeom prst="ellipse">
          <a:avLst/>
        </a:prstGeom>
        <a:solidFill>
          <a:srgbClr val="98C93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99060</xdr:colOff>
      <xdr:row>6</xdr:row>
      <xdr:rowOff>108856</xdr:rowOff>
    </xdr:from>
    <xdr:to>
      <xdr:col>5</xdr:col>
      <xdr:colOff>1211580</xdr:colOff>
      <xdr:row>7</xdr:row>
      <xdr:rowOff>190499</xdr:rowOff>
    </xdr:to>
    <xdr:sp macro="" textlink="">
      <xdr:nvSpPr>
        <xdr:cNvPr id="5" name="TextBox 4">
          <a:hlinkClick xmlns:r="http://schemas.openxmlformats.org/officeDocument/2006/relationships" r:id="rId3"/>
          <a:extLst>
            <a:ext uri="{FF2B5EF4-FFF2-40B4-BE49-F238E27FC236}">
              <a16:creationId xmlns:a16="http://schemas.microsoft.com/office/drawing/2014/main" id="{6D96BDB2-B2AB-1D68-86F2-9F95641F6C79}"/>
            </a:ext>
          </a:extLst>
        </xdr:cNvPr>
        <xdr:cNvSpPr txBox="1"/>
      </xdr:nvSpPr>
      <xdr:spPr>
        <a:xfrm>
          <a:off x="7338060" y="1472836"/>
          <a:ext cx="1112520" cy="256903"/>
        </a:xfrm>
        <a:prstGeom prst="rect">
          <a:avLst/>
        </a:prstGeom>
        <a:solidFill>
          <a:srgbClr val="F2BE1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000" b="1" i="0" u="none" strike="noStrike">
              <a:ln>
                <a:noFill/>
              </a:ln>
              <a:solidFill>
                <a:schemeClr val="dk1"/>
              </a:solidFill>
              <a:effectLst/>
              <a:latin typeface="Arial" panose="020B0604020202020204" pitchFamily="34" charset="0"/>
              <a:ea typeface="+mn-ea"/>
              <a:cs typeface="Arial" panose="020B0604020202020204" pitchFamily="34" charset="0"/>
            </a:rPr>
            <a:t>Return to Calc</a:t>
          </a:r>
          <a:r>
            <a:rPr lang="en-ZA" sz="1000" b="1">
              <a:ln>
                <a:noFill/>
              </a:ln>
              <a:latin typeface="Arial" panose="020B0604020202020204" pitchFamily="34" charset="0"/>
              <a:cs typeface="Arial" panose="020B0604020202020204" pitchFamily="34" charset="0"/>
            </a:rPr>
            <a:t>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A2CD0-8FE4-432A-810E-F17B38A3EC15}">
  <sheetPr codeName="Sheet1">
    <tabColor rgb="FF8EC640"/>
    <pageSetUpPr fitToPage="1"/>
  </sheetPr>
  <dimension ref="A1:XFC96"/>
  <sheetViews>
    <sheetView showGridLines="0" showRowColHeaders="0" tabSelected="1" zoomScaleNormal="100" workbookViewId="0">
      <selection activeCell="D14" sqref="D14"/>
    </sheetView>
  </sheetViews>
  <sheetFormatPr defaultColWidth="0" defaultRowHeight="13.8" zeroHeight="1"/>
  <cols>
    <col min="1" max="1" width="1.33203125" style="15" customWidth="1"/>
    <col min="2" max="2" width="3.21875" style="15" customWidth="1"/>
    <col min="3" max="3" width="34.6640625" style="15" customWidth="1"/>
    <col min="4" max="4" width="14.44140625" style="15" bestFit="1" customWidth="1"/>
    <col min="5" max="5" width="3.21875" style="15" customWidth="1"/>
    <col min="6" max="6" width="40.33203125" style="15" customWidth="1"/>
    <col min="7" max="7" width="13.44140625" style="15" customWidth="1"/>
    <col min="8" max="8" width="3.21875" style="15" customWidth="1"/>
    <col min="9" max="9" width="39.77734375" style="15" customWidth="1"/>
    <col min="10" max="10" width="13.6640625" style="15" customWidth="1"/>
    <col min="11" max="11" width="4.21875" style="15" customWidth="1"/>
    <col min="12" max="13" width="0" style="15" hidden="1"/>
    <col min="14" max="16383" width="8.88671875" style="15" hidden="1"/>
    <col min="16384" max="16384" width="0.21875" style="15" customWidth="1"/>
  </cols>
  <sheetData>
    <row r="1" spans="1:11" ht="14.4" customHeight="1">
      <c r="A1" s="85"/>
      <c r="B1" s="85"/>
      <c r="C1" s="93" t="s">
        <v>102</v>
      </c>
      <c r="D1" s="93"/>
      <c r="E1" s="93"/>
      <c r="F1" s="93"/>
      <c r="G1" s="93"/>
      <c r="H1" s="93"/>
      <c r="I1" s="93"/>
      <c r="J1" s="85"/>
      <c r="K1" s="85"/>
    </row>
    <row r="2" spans="1:11" ht="14.4" customHeight="1">
      <c r="A2" s="85"/>
      <c r="B2" s="85"/>
      <c r="C2" s="93"/>
      <c r="D2" s="93"/>
      <c r="E2" s="93"/>
      <c r="F2" s="93"/>
      <c r="G2" s="93"/>
      <c r="H2" s="93"/>
      <c r="I2" s="93"/>
      <c r="J2" s="85"/>
      <c r="K2" s="85"/>
    </row>
    <row r="3" spans="1:11" ht="16.2" customHeight="1">
      <c r="A3" s="85"/>
      <c r="B3" s="85"/>
      <c r="C3" s="93"/>
      <c r="D3" s="93"/>
      <c r="E3" s="93"/>
      <c r="F3" s="93"/>
      <c r="G3" s="93"/>
      <c r="H3" s="93"/>
      <c r="I3" s="93"/>
      <c r="J3" s="85"/>
      <c r="K3" s="85"/>
    </row>
    <row r="4" spans="1:11" ht="8.4" customHeight="1">
      <c r="A4" s="85"/>
      <c r="B4" s="85"/>
      <c r="C4" s="93"/>
      <c r="D4" s="93"/>
      <c r="E4" s="93"/>
      <c r="F4" s="93"/>
      <c r="G4" s="93"/>
      <c r="H4" s="93"/>
      <c r="I4" s="93"/>
      <c r="J4" s="85"/>
      <c r="K4" s="85"/>
    </row>
    <row r="5" spans="1:11" ht="14.4" customHeight="1">
      <c r="A5" s="85"/>
      <c r="B5" s="85"/>
      <c r="C5" s="96" t="s">
        <v>101</v>
      </c>
      <c r="D5" s="96"/>
      <c r="E5" s="96"/>
      <c r="F5" s="96"/>
      <c r="G5" s="96"/>
      <c r="H5" s="96"/>
      <c r="I5" s="96"/>
      <c r="J5" s="85"/>
      <c r="K5" s="85"/>
    </row>
    <row r="6" spans="1:11" ht="14.4" customHeight="1">
      <c r="A6" s="85"/>
      <c r="B6" s="85"/>
      <c r="C6" s="96"/>
      <c r="D6" s="96"/>
      <c r="E6" s="96"/>
      <c r="F6" s="96"/>
      <c r="G6" s="96"/>
      <c r="H6" s="96"/>
      <c r="I6" s="96"/>
      <c r="J6" s="85"/>
      <c r="K6" s="85"/>
    </row>
    <row r="7" spans="1:11" ht="14.4" customHeight="1">
      <c r="A7" s="85"/>
      <c r="B7" s="85"/>
      <c r="C7" s="96"/>
      <c r="D7" s="96"/>
      <c r="E7" s="96"/>
      <c r="F7" s="96"/>
      <c r="G7" s="96"/>
      <c r="H7" s="96"/>
      <c r="I7" s="96"/>
      <c r="J7" s="85"/>
      <c r="K7" s="85"/>
    </row>
    <row r="8" spans="1:11" ht="10.8" customHeight="1">
      <c r="A8" s="85"/>
      <c r="B8" s="85"/>
      <c r="C8" s="92"/>
      <c r="D8" s="92"/>
      <c r="E8" s="92"/>
      <c r="F8" s="92"/>
      <c r="G8" s="92"/>
      <c r="H8" s="92"/>
      <c r="I8" s="92"/>
      <c r="J8" s="85"/>
      <c r="K8" s="85"/>
    </row>
    <row r="9" spans="1:11" ht="5.4" customHeight="1">
      <c r="A9" s="85"/>
      <c r="B9" s="85"/>
      <c r="D9" s="17"/>
      <c r="E9" s="92"/>
      <c r="F9" s="92"/>
      <c r="G9" s="92"/>
      <c r="H9" s="92"/>
      <c r="I9" s="92"/>
      <c r="J9" s="85"/>
      <c r="K9" s="85"/>
    </row>
    <row r="10" spans="1:11">
      <c r="A10" s="85"/>
      <c r="B10" s="85"/>
      <c r="C10" s="64" t="s">
        <v>0</v>
      </c>
      <c r="D10" s="65" t="s">
        <v>1</v>
      </c>
      <c r="E10" s="92"/>
      <c r="F10" s="92"/>
      <c r="G10" s="92"/>
      <c r="H10" s="92"/>
      <c r="I10" s="92"/>
      <c r="J10" s="85"/>
      <c r="K10" s="85"/>
    </row>
    <row r="11" spans="1:11" ht="5.4" customHeight="1">
      <c r="A11" s="85"/>
      <c r="B11" s="85"/>
      <c r="C11" s="64"/>
      <c r="D11" s="18"/>
      <c r="E11" s="92"/>
      <c r="F11" s="92"/>
      <c r="G11" s="92"/>
      <c r="H11" s="92"/>
      <c r="I11" s="92"/>
      <c r="J11" s="85"/>
      <c r="K11" s="85"/>
    </row>
    <row r="12" spans="1:11">
      <c r="A12" s="85"/>
      <c r="B12" s="85"/>
      <c r="C12" s="66" t="s">
        <v>75</v>
      </c>
      <c r="D12" s="19"/>
      <c r="E12" s="92"/>
      <c r="F12" s="52" t="str">
        <f>IF(ISBLANK(D12),"←Please enter a date of birth","")</f>
        <v>←Please enter a date of birth</v>
      </c>
      <c r="G12" s="16"/>
      <c r="H12" s="16"/>
      <c r="I12" s="92"/>
      <c r="J12" s="85"/>
      <c r="K12" s="85"/>
    </row>
    <row r="13" spans="1:11" ht="6" customHeight="1">
      <c r="A13" s="85"/>
      <c r="B13" s="85"/>
      <c r="C13" s="66"/>
      <c r="D13" s="20"/>
      <c r="E13" s="92"/>
      <c r="F13" s="16"/>
      <c r="G13" s="16"/>
      <c r="H13" s="16"/>
      <c r="I13" s="92"/>
      <c r="J13" s="85"/>
      <c r="K13" s="85"/>
    </row>
    <row r="14" spans="1:11" ht="26.4">
      <c r="A14" s="85"/>
      <c r="B14" s="85"/>
      <c r="C14" s="67" t="s">
        <v>64</v>
      </c>
      <c r="D14" s="21"/>
      <c r="E14" s="92"/>
      <c r="F14" s="52" t="str">
        <f>IF(AND(D14&lt;1,OR(G18&lt;&gt;"",J18&lt;&gt;"")),"←Please complete beneficiaries","")</f>
        <v/>
      </c>
      <c r="G14" s="92"/>
      <c r="H14" s="92"/>
      <c r="I14" s="92"/>
      <c r="J14" s="85"/>
      <c r="K14" s="85"/>
    </row>
    <row r="15" spans="1:11" ht="5.4" customHeight="1">
      <c r="A15" s="85"/>
      <c r="B15" s="85"/>
      <c r="C15" s="22"/>
      <c r="D15" s="22"/>
      <c r="E15" s="92"/>
      <c r="F15" s="94"/>
      <c r="G15" s="94"/>
      <c r="H15" s="94"/>
      <c r="I15" s="94"/>
      <c r="J15" s="94"/>
      <c r="K15" s="85"/>
    </row>
    <row r="16" spans="1:11">
      <c r="A16" s="85"/>
      <c r="B16" s="85"/>
      <c r="C16" s="58" t="s">
        <v>2</v>
      </c>
      <c r="D16" s="59">
        <f>SUM(D18:D24)</f>
        <v>0</v>
      </c>
      <c r="E16" s="92"/>
      <c r="F16" s="58" t="s">
        <v>49</v>
      </c>
      <c r="G16" s="59">
        <f>SUM(G18:G24)</f>
        <v>0</v>
      </c>
      <c r="H16" s="94"/>
      <c r="I16" s="58" t="s">
        <v>5</v>
      </c>
      <c r="J16" s="59">
        <f>SUM(J18:J24)</f>
        <v>0</v>
      </c>
      <c r="K16" s="85"/>
    </row>
    <row r="17" spans="1:11" ht="6.6" customHeight="1">
      <c r="A17" s="85"/>
      <c r="B17" s="85"/>
      <c r="C17" s="63"/>
      <c r="D17" s="63"/>
      <c r="E17" s="92"/>
      <c r="F17" s="60"/>
      <c r="G17" s="60"/>
      <c r="H17" s="94"/>
      <c r="I17" s="60"/>
      <c r="J17" s="60"/>
      <c r="K17" s="85"/>
    </row>
    <row r="18" spans="1:11">
      <c r="A18" s="85"/>
      <c r="B18" s="85"/>
      <c r="C18" s="17" t="s">
        <v>3</v>
      </c>
      <c r="D18" s="61"/>
      <c r="E18" s="92"/>
      <c r="F18" s="17" t="s">
        <v>104</v>
      </c>
      <c r="G18" s="61"/>
      <c r="H18" s="94"/>
      <c r="I18" s="17" t="s">
        <v>104</v>
      </c>
      <c r="J18" s="61"/>
      <c r="K18" s="85"/>
    </row>
    <row r="19" spans="1:11" ht="4.8" customHeight="1">
      <c r="A19" s="85"/>
      <c r="B19" s="85"/>
      <c r="C19" s="17"/>
      <c r="D19" s="62"/>
      <c r="E19" s="92"/>
      <c r="F19" s="17"/>
      <c r="G19" s="62"/>
      <c r="H19" s="94"/>
      <c r="I19" s="17"/>
      <c r="J19" s="62"/>
      <c r="K19" s="85"/>
    </row>
    <row r="20" spans="1:11">
      <c r="A20" s="85"/>
      <c r="B20" s="85"/>
      <c r="C20" s="17" t="s">
        <v>87</v>
      </c>
      <c r="D20" s="61"/>
      <c r="E20" s="92"/>
      <c r="F20" s="17" t="s">
        <v>82</v>
      </c>
      <c r="G20" s="61"/>
      <c r="H20" s="94"/>
      <c r="I20" s="17" t="s">
        <v>82</v>
      </c>
      <c r="J20" s="61"/>
      <c r="K20" s="85"/>
    </row>
    <row r="21" spans="1:11" ht="5.4" customHeight="1">
      <c r="A21" s="85"/>
      <c r="B21" s="85"/>
      <c r="C21" s="17"/>
      <c r="D21" s="62"/>
      <c r="E21" s="92"/>
      <c r="F21" s="17"/>
      <c r="G21" s="62"/>
      <c r="H21" s="94"/>
      <c r="I21" s="17"/>
      <c r="J21" s="62"/>
      <c r="K21" s="85"/>
    </row>
    <row r="22" spans="1:11">
      <c r="A22" s="85"/>
      <c r="B22" s="85"/>
      <c r="C22" s="17" t="s">
        <v>79</v>
      </c>
      <c r="D22" s="61"/>
      <c r="E22" s="92"/>
      <c r="F22" s="17" t="s">
        <v>83</v>
      </c>
      <c r="G22" s="61"/>
      <c r="H22" s="94"/>
      <c r="I22" s="17" t="s">
        <v>83</v>
      </c>
      <c r="J22" s="61"/>
      <c r="K22" s="85"/>
    </row>
    <row r="23" spans="1:11" ht="4.8" customHeight="1">
      <c r="A23" s="85"/>
      <c r="B23" s="85"/>
      <c r="C23" s="17"/>
      <c r="D23" s="62"/>
      <c r="E23" s="92"/>
      <c r="F23" s="17"/>
      <c r="G23" s="62"/>
      <c r="H23" s="94"/>
      <c r="I23" s="17"/>
      <c r="J23" s="62"/>
      <c r="K23" s="85"/>
    </row>
    <row r="24" spans="1:11">
      <c r="A24" s="85"/>
      <c r="B24" s="85"/>
      <c r="C24" s="17" t="s">
        <v>80</v>
      </c>
      <c r="D24" s="61"/>
      <c r="E24" s="92"/>
      <c r="F24" s="17" t="s">
        <v>84</v>
      </c>
      <c r="G24" s="61"/>
      <c r="H24" s="94"/>
      <c r="I24" s="17" t="s">
        <v>84</v>
      </c>
      <c r="J24" s="61"/>
      <c r="K24" s="85"/>
    </row>
    <row r="25" spans="1:11">
      <c r="A25" s="85"/>
      <c r="B25" s="85"/>
      <c r="C25" s="22"/>
      <c r="D25" s="22"/>
      <c r="E25" s="92"/>
      <c r="F25" s="22"/>
      <c r="G25" s="22"/>
      <c r="H25" s="94"/>
      <c r="I25" s="22"/>
      <c r="J25" s="22"/>
      <c r="K25" s="85"/>
    </row>
    <row r="26" spans="1:11" ht="6" customHeight="1">
      <c r="A26" s="85"/>
      <c r="B26" s="85"/>
      <c r="C26" s="23"/>
      <c r="D26" s="23"/>
      <c r="E26" s="92"/>
      <c r="F26" s="23"/>
      <c r="G26" s="23"/>
      <c r="H26" s="94"/>
      <c r="I26" s="23"/>
      <c r="J26" s="23"/>
      <c r="K26" s="85"/>
    </row>
    <row r="27" spans="1:11">
      <c r="A27" s="85"/>
      <c r="B27" s="85"/>
      <c r="C27" s="68" t="s">
        <v>66</v>
      </c>
      <c r="D27" s="69">
        <f>D65</f>
        <v>0</v>
      </c>
      <c r="E27" s="92"/>
      <c r="F27" s="68" t="s">
        <v>68</v>
      </c>
      <c r="G27" s="69">
        <f>G65</f>
        <v>0</v>
      </c>
      <c r="H27" s="94"/>
      <c r="I27" s="68" t="s">
        <v>81</v>
      </c>
      <c r="J27" s="69">
        <f>D27-G27</f>
        <v>0</v>
      </c>
      <c r="K27" s="85"/>
    </row>
    <row r="28" spans="1:11" ht="5.4" customHeight="1">
      <c r="A28" s="85"/>
      <c r="B28" s="85"/>
      <c r="C28" s="70"/>
      <c r="D28" s="71"/>
      <c r="E28" s="92"/>
      <c r="F28" s="70"/>
      <c r="G28" s="71"/>
      <c r="H28" s="94"/>
      <c r="I28" s="70"/>
      <c r="J28" s="71"/>
      <c r="K28" s="85"/>
    </row>
    <row r="29" spans="1:11" ht="8.4" customHeight="1">
      <c r="A29" s="85"/>
      <c r="B29" s="85"/>
      <c r="C29" s="72"/>
      <c r="D29" s="72"/>
      <c r="E29" s="92"/>
      <c r="F29" s="72"/>
      <c r="G29" s="72"/>
      <c r="H29" s="94"/>
      <c r="I29" s="72"/>
      <c r="J29" s="72"/>
      <c r="K29" s="85"/>
    </row>
    <row r="30" spans="1:11" ht="5.4" customHeight="1">
      <c r="A30" s="85"/>
      <c r="B30" s="85"/>
      <c r="C30" s="72"/>
      <c r="D30" s="72"/>
      <c r="E30" s="92"/>
      <c r="F30" s="72"/>
      <c r="G30" s="72"/>
      <c r="H30" s="94"/>
      <c r="I30" s="72"/>
      <c r="J30" s="72"/>
      <c r="K30" s="85"/>
    </row>
    <row r="31" spans="1:11" ht="5.4" customHeight="1">
      <c r="A31" s="85"/>
      <c r="B31" s="85"/>
      <c r="C31" s="73"/>
      <c r="D31" s="73"/>
      <c r="E31" s="92"/>
      <c r="F31" s="73"/>
      <c r="G31" s="73"/>
      <c r="H31" s="94"/>
      <c r="I31" s="73"/>
      <c r="J31" s="73"/>
      <c r="K31" s="85"/>
    </row>
    <row r="32" spans="1:11">
      <c r="A32" s="85"/>
      <c r="B32" s="85"/>
      <c r="C32" s="68" t="s">
        <v>67</v>
      </c>
      <c r="D32" s="69">
        <f>D75</f>
        <v>0</v>
      </c>
      <c r="E32" s="92"/>
      <c r="F32" s="68" t="s">
        <v>69</v>
      </c>
      <c r="G32" s="69">
        <f>G75</f>
        <v>0</v>
      </c>
      <c r="H32" s="94"/>
      <c r="I32" s="68" t="s">
        <v>6</v>
      </c>
      <c r="J32" s="69">
        <f>D32-G32</f>
        <v>0</v>
      </c>
      <c r="K32" s="85"/>
    </row>
    <row r="33" spans="1:11" ht="6" customHeight="1">
      <c r="A33" s="85"/>
      <c r="B33" s="85"/>
      <c r="C33" s="25"/>
      <c r="D33" s="25"/>
      <c r="E33" s="92"/>
      <c r="F33" s="25"/>
      <c r="G33" s="25"/>
      <c r="H33" s="94"/>
      <c r="I33" s="26"/>
      <c r="J33" s="26"/>
      <c r="K33" s="85"/>
    </row>
    <row r="34" spans="1:11">
      <c r="A34" s="85"/>
      <c r="B34" s="85"/>
      <c r="C34" s="89"/>
      <c r="D34" s="89"/>
      <c r="E34" s="92"/>
      <c r="F34" s="88"/>
      <c r="G34" s="88"/>
      <c r="H34" s="94"/>
      <c r="I34" s="25"/>
      <c r="J34" s="25"/>
      <c r="K34" s="85"/>
    </row>
    <row r="35" spans="1:11" ht="14.4" customHeight="1">
      <c r="A35" s="85"/>
      <c r="B35" s="85"/>
      <c r="C35" s="90"/>
      <c r="D35" s="90"/>
      <c r="E35" s="92"/>
      <c r="F35" s="87"/>
      <c r="G35" s="87"/>
      <c r="H35" s="94"/>
      <c r="I35" s="87" t="s">
        <v>65</v>
      </c>
      <c r="J35" s="87"/>
      <c r="K35" s="85"/>
    </row>
    <row r="36" spans="1:11" ht="6" customHeight="1">
      <c r="A36" s="85"/>
      <c r="B36" s="85"/>
      <c r="C36" s="90"/>
      <c r="D36" s="90"/>
      <c r="E36" s="92"/>
      <c r="F36" s="87"/>
      <c r="G36" s="87"/>
      <c r="H36" s="94"/>
      <c r="I36" s="87"/>
      <c r="J36" s="87"/>
      <c r="K36" s="85"/>
    </row>
    <row r="37" spans="1:11" ht="6" customHeight="1">
      <c r="A37" s="85"/>
      <c r="B37" s="85"/>
      <c r="C37" s="90"/>
      <c r="D37" s="90"/>
      <c r="E37" s="92"/>
      <c r="F37" s="87"/>
      <c r="G37" s="87"/>
      <c r="H37" s="94"/>
      <c r="I37" s="87"/>
      <c r="J37" s="87"/>
      <c r="K37" s="85"/>
    </row>
    <row r="38" spans="1:11" hidden="1">
      <c r="A38" s="85"/>
      <c r="B38" s="85"/>
      <c r="C38" s="97" t="s">
        <v>24</v>
      </c>
      <c r="D38" s="97"/>
      <c r="E38" s="92"/>
      <c r="F38" s="97" t="s">
        <v>25</v>
      </c>
      <c r="G38" s="97"/>
      <c r="H38" s="94"/>
      <c r="I38" s="87"/>
      <c r="J38" s="87"/>
      <c r="K38" s="85"/>
    </row>
    <row r="39" spans="1:11" hidden="1">
      <c r="A39" s="85"/>
      <c r="B39" s="85"/>
      <c r="C39" s="27" t="s">
        <v>26</v>
      </c>
      <c r="D39" s="28">
        <f>D18</f>
        <v>0</v>
      </c>
      <c r="E39" s="92"/>
      <c r="F39" s="27" t="s">
        <v>26</v>
      </c>
      <c r="G39" s="28">
        <f t="shared" ref="G39:G46" si="0">D39</f>
        <v>0</v>
      </c>
      <c r="H39" s="94"/>
      <c r="I39" s="87"/>
      <c r="J39" s="87"/>
      <c r="K39" s="85"/>
    </row>
    <row r="40" spans="1:11" hidden="1">
      <c r="A40" s="85"/>
      <c r="B40" s="85"/>
      <c r="C40" s="27" t="s">
        <v>27</v>
      </c>
      <c r="D40" s="28">
        <f>D20*80%</f>
        <v>0</v>
      </c>
      <c r="E40" s="92"/>
      <c r="F40" s="27" t="s">
        <v>27</v>
      </c>
      <c r="G40" s="28">
        <f t="shared" si="0"/>
        <v>0</v>
      </c>
      <c r="H40" s="94"/>
      <c r="I40" s="87"/>
      <c r="J40" s="87"/>
      <c r="K40" s="85"/>
    </row>
    <row r="41" spans="1:11" hidden="1">
      <c r="A41" s="85"/>
      <c r="B41" s="85"/>
      <c r="C41" s="27" t="s">
        <v>30</v>
      </c>
      <c r="D41" s="28">
        <f>D22</f>
        <v>0</v>
      </c>
      <c r="E41" s="92"/>
      <c r="F41" s="27" t="s">
        <v>30</v>
      </c>
      <c r="G41" s="28">
        <f t="shared" si="0"/>
        <v>0</v>
      </c>
      <c r="H41" s="94"/>
      <c r="I41" s="87"/>
      <c r="J41" s="87"/>
      <c r="K41" s="85"/>
    </row>
    <row r="42" spans="1:11" hidden="1">
      <c r="A42" s="85"/>
      <c r="B42" s="85"/>
      <c r="C42" s="27" t="s">
        <v>31</v>
      </c>
      <c r="D42" s="28">
        <f>D24</f>
        <v>0</v>
      </c>
      <c r="E42" s="92"/>
      <c r="F42" s="27" t="s">
        <v>31</v>
      </c>
      <c r="G42" s="28">
        <f t="shared" si="0"/>
        <v>0</v>
      </c>
      <c r="H42" s="94"/>
      <c r="I42" s="87"/>
      <c r="J42" s="87"/>
      <c r="K42" s="85"/>
    </row>
    <row r="43" spans="1:11" hidden="1">
      <c r="A43" s="85"/>
      <c r="B43" s="85"/>
      <c r="C43" s="27" t="s">
        <v>28</v>
      </c>
      <c r="D43" s="28">
        <f>J18</f>
        <v>0</v>
      </c>
      <c r="E43" s="92"/>
      <c r="F43" s="27" t="s">
        <v>28</v>
      </c>
      <c r="G43" s="28">
        <f t="shared" si="0"/>
        <v>0</v>
      </c>
      <c r="H43" s="94"/>
      <c r="I43" s="87"/>
      <c r="J43" s="87"/>
      <c r="K43" s="85"/>
    </row>
    <row r="44" spans="1:11" hidden="1">
      <c r="A44" s="85"/>
      <c r="B44" s="85"/>
      <c r="C44" s="27" t="s">
        <v>53</v>
      </c>
      <c r="D44" s="28">
        <f>J20</f>
        <v>0</v>
      </c>
      <c r="E44" s="92"/>
      <c r="F44" s="27" t="s">
        <v>53</v>
      </c>
      <c r="G44" s="28">
        <f t="shared" si="0"/>
        <v>0</v>
      </c>
      <c r="H44" s="94"/>
      <c r="I44" s="87"/>
      <c r="J44" s="87"/>
      <c r="K44" s="85"/>
    </row>
    <row r="45" spans="1:11" hidden="1">
      <c r="A45" s="85"/>
      <c r="B45" s="85"/>
      <c r="C45" s="27" t="s">
        <v>55</v>
      </c>
      <c r="D45" s="28">
        <f>J22</f>
        <v>0</v>
      </c>
      <c r="E45" s="92"/>
      <c r="F45" s="27" t="s">
        <v>55</v>
      </c>
      <c r="G45" s="28">
        <f t="shared" si="0"/>
        <v>0</v>
      </c>
      <c r="H45" s="94"/>
      <c r="I45" s="87"/>
      <c r="J45" s="87"/>
      <c r="K45" s="85"/>
    </row>
    <row r="46" spans="1:11" hidden="1">
      <c r="A46" s="85"/>
      <c r="B46" s="85"/>
      <c r="C46" s="27" t="s">
        <v>54</v>
      </c>
      <c r="D46" s="28">
        <f>J24</f>
        <v>0</v>
      </c>
      <c r="E46" s="92"/>
      <c r="F46" s="27" t="s">
        <v>54</v>
      </c>
      <c r="G46" s="28">
        <f t="shared" si="0"/>
        <v>0</v>
      </c>
      <c r="H46" s="94"/>
      <c r="I46" s="87"/>
      <c r="J46" s="87"/>
      <c r="K46" s="85"/>
    </row>
    <row r="47" spans="1:11" ht="23.4" hidden="1" customHeight="1">
      <c r="A47" s="85"/>
      <c r="B47" s="85"/>
      <c r="C47" s="29" t="s">
        <v>32</v>
      </c>
      <c r="D47" s="30">
        <f>IF((G20+G22+G24+J20+J22+J24)&lt;27.5%*(D39+D40+D41+D42+D43+D44+D45+D46),(G20+J20+J22+J24+G22+G24),27.5%*(D39+D40+D41+D42+D43+D44+D45+D46))</f>
        <v>0</v>
      </c>
      <c r="E47" s="92"/>
      <c r="F47" s="29" t="s">
        <v>32</v>
      </c>
      <c r="G47" s="30">
        <f>IF((G20+G22+G24+J20+J22+J24)&lt;27.5%*(D39+D40+D41+D42+D43+D44+D45+D46),(G20+J20+J22+J24+G22+G24),27.5%*(D39+D40+D41+D42+D43+D44+D45+D46))</f>
        <v>0</v>
      </c>
      <c r="H47" s="94"/>
      <c r="I47" s="87"/>
      <c r="J47" s="87"/>
      <c r="K47" s="85"/>
    </row>
    <row r="48" spans="1:11" ht="13.8" hidden="1" customHeight="1">
      <c r="A48" s="85"/>
      <c r="B48" s="85"/>
      <c r="C48" s="31" t="s">
        <v>33</v>
      </c>
      <c r="D48" s="30">
        <f>350000/12</f>
        <v>29166.666666666668</v>
      </c>
      <c r="E48" s="92"/>
      <c r="F48" s="31" t="s">
        <v>33</v>
      </c>
      <c r="G48" s="30">
        <f>350000/12</f>
        <v>29166.666666666668</v>
      </c>
      <c r="H48" s="94"/>
      <c r="I48" s="87"/>
      <c r="J48" s="87"/>
      <c r="K48" s="85"/>
    </row>
    <row r="49" spans="1:11" ht="13.8" hidden="1" customHeight="1">
      <c r="A49" s="85"/>
      <c r="B49" s="85"/>
      <c r="C49" s="31" t="s">
        <v>34</v>
      </c>
      <c r="D49" s="30">
        <f>IF(D47&lt;D48,D47,D48)</f>
        <v>0</v>
      </c>
      <c r="E49" s="92"/>
      <c r="F49" s="31" t="s">
        <v>34</v>
      </c>
      <c r="G49" s="30">
        <f>IF(G47&lt;G48,G47,G48)</f>
        <v>0</v>
      </c>
      <c r="H49" s="94"/>
      <c r="I49" s="87"/>
      <c r="J49" s="87"/>
      <c r="K49" s="85"/>
    </row>
    <row r="50" spans="1:11" hidden="1">
      <c r="A50" s="85"/>
      <c r="B50" s="85"/>
      <c r="C50" s="27" t="s">
        <v>29</v>
      </c>
      <c r="D50" s="28">
        <f>IF((G20+G22+G24+J20+J22+J24)=0,0,D49)</f>
        <v>0</v>
      </c>
      <c r="E50" s="92"/>
      <c r="F50" s="27" t="s">
        <v>29</v>
      </c>
      <c r="G50" s="28">
        <f>D50</f>
        <v>0</v>
      </c>
      <c r="H50" s="94"/>
      <c r="I50" s="87"/>
      <c r="J50" s="87"/>
      <c r="K50" s="85"/>
    </row>
    <row r="51" spans="1:11" hidden="1">
      <c r="A51" s="85"/>
      <c r="B51" s="85"/>
      <c r="C51" s="27" t="s">
        <v>56</v>
      </c>
      <c r="D51" s="28">
        <f>D39+D40+D41+D43+D44+D45+D46-D50</f>
        <v>0</v>
      </c>
      <c r="E51" s="92"/>
      <c r="F51" s="27" t="s">
        <v>56</v>
      </c>
      <c r="G51" s="28">
        <f>G39+G40+G41+G43+G44+G45+G46-G50</f>
        <v>0</v>
      </c>
      <c r="H51" s="94"/>
      <c r="I51" s="87"/>
      <c r="J51" s="87"/>
      <c r="K51" s="85"/>
    </row>
    <row r="52" spans="1:11" ht="23.4" hidden="1">
      <c r="A52" s="85"/>
      <c r="B52" s="85"/>
      <c r="C52" s="32" t="s">
        <v>57</v>
      </c>
      <c r="D52" s="28">
        <f>D51*12</f>
        <v>0</v>
      </c>
      <c r="E52" s="92"/>
      <c r="F52" s="32" t="s">
        <v>57</v>
      </c>
      <c r="G52" s="28">
        <f>D52</f>
        <v>0</v>
      </c>
      <c r="H52" s="94"/>
      <c r="I52" s="87"/>
      <c r="J52" s="87"/>
      <c r="K52" s="85"/>
    </row>
    <row r="53" spans="1:11" hidden="1">
      <c r="A53" s="85"/>
      <c r="B53" s="85"/>
      <c r="C53" s="27" t="s">
        <v>47</v>
      </c>
      <c r="D53" s="28">
        <f>D62</f>
        <v>0</v>
      </c>
      <c r="E53" s="92"/>
      <c r="F53" s="27" t="s">
        <v>47</v>
      </c>
      <c r="G53" s="28">
        <f>G62</f>
        <v>0</v>
      </c>
      <c r="H53" s="94"/>
      <c r="I53" s="87"/>
      <c r="J53" s="87"/>
      <c r="K53" s="85"/>
    </row>
    <row r="54" spans="1:11" hidden="1">
      <c r="A54" s="85"/>
      <c r="B54" s="85"/>
      <c r="C54" s="27" t="s">
        <v>58</v>
      </c>
      <c r="D54" s="28">
        <f>LOOKUP(D52,'Lookup tables'!A3:A9,'Lookup tables'!D3:D9)</f>
        <v>0</v>
      </c>
      <c r="E54" s="92"/>
      <c r="F54" s="27" t="s">
        <v>58</v>
      </c>
      <c r="G54" s="28">
        <f>LOOKUP(G52,'Lookup tables'!F3:F9,'Lookup tables'!I3:I9)</f>
        <v>0</v>
      </c>
      <c r="H54" s="94"/>
      <c r="I54" s="87"/>
      <c r="J54" s="87"/>
      <c r="K54" s="85"/>
    </row>
    <row r="55" spans="1:11" hidden="1">
      <c r="A55" s="85"/>
      <c r="B55" s="85"/>
      <c r="C55" s="27" t="s">
        <v>59</v>
      </c>
      <c r="D55" s="33">
        <f>LOOKUP(D52,'Lookup tables'!A3:A9,'Lookup tables'!C3:C9)</f>
        <v>0.18</v>
      </c>
      <c r="E55" s="92"/>
      <c r="F55" s="27" t="s">
        <v>59</v>
      </c>
      <c r="G55" s="33">
        <f>LOOKUP(G52,'Lookup tables'!F3:F9,'Lookup tables'!H3:H9)</f>
        <v>0.18</v>
      </c>
      <c r="H55" s="94"/>
      <c r="I55" s="87"/>
      <c r="J55" s="87"/>
      <c r="K55" s="85"/>
    </row>
    <row r="56" spans="1:11" hidden="1">
      <c r="A56" s="85"/>
      <c r="B56" s="85"/>
      <c r="C56" s="27" t="s">
        <v>60</v>
      </c>
      <c r="D56" s="28">
        <f>LOOKUP(D52,'Lookup tables'!A3:A9,'Lookup tables'!B3:B9)</f>
        <v>0</v>
      </c>
      <c r="E56" s="92"/>
      <c r="F56" s="27" t="s">
        <v>60</v>
      </c>
      <c r="G56" s="28">
        <f>LOOKUP(G52,'Lookup tables'!F3:F9,'Lookup tables'!G3:G9)</f>
        <v>0</v>
      </c>
      <c r="H56" s="94"/>
      <c r="I56" s="87"/>
      <c r="J56" s="87"/>
      <c r="K56" s="85"/>
    </row>
    <row r="57" spans="1:11" ht="13.8" hidden="1" customHeight="1">
      <c r="A57" s="85"/>
      <c r="B57" s="85"/>
      <c r="C57" s="34" t="s">
        <v>71</v>
      </c>
      <c r="D57" s="35">
        <v>44985</v>
      </c>
      <c r="E57" s="92"/>
      <c r="F57" s="34" t="s">
        <v>71</v>
      </c>
      <c r="G57" s="35">
        <v>45351</v>
      </c>
      <c r="H57" s="94"/>
      <c r="I57" s="87"/>
      <c r="J57" s="87"/>
      <c r="K57" s="85"/>
    </row>
    <row r="58" spans="1:11" ht="13.8" hidden="1" customHeight="1">
      <c r="A58" s="85"/>
      <c r="B58" s="85"/>
      <c r="C58" s="34" t="s">
        <v>72</v>
      </c>
      <c r="D58" s="36">
        <f>DATEDIF(D12,D57,"Y")</f>
        <v>123</v>
      </c>
      <c r="E58" s="92"/>
      <c r="F58" s="34" t="s">
        <v>73</v>
      </c>
      <c r="G58" s="36">
        <f>DATEDIF(D12,G57,"Y")</f>
        <v>124</v>
      </c>
      <c r="H58" s="94"/>
      <c r="I58" s="87"/>
      <c r="J58" s="87"/>
      <c r="K58" s="85"/>
    </row>
    <row r="59" spans="1:11" hidden="1">
      <c r="A59" s="85"/>
      <c r="B59" s="85"/>
      <c r="C59" s="27" t="s">
        <v>62</v>
      </c>
      <c r="D59" s="28">
        <f>LOOKUP(D58,'Lookup tables'!A12:A14,'Lookup tables'!B12:B14)</f>
        <v>28422</v>
      </c>
      <c r="E59" s="92"/>
      <c r="F59" s="27" t="s">
        <v>62</v>
      </c>
      <c r="G59" s="28">
        <f>LOOKUP(G58,'Lookup tables'!F12:F14,'Lookup tables'!G12:G14)</f>
        <v>29824</v>
      </c>
      <c r="H59" s="94"/>
      <c r="I59" s="87"/>
      <c r="J59" s="87"/>
      <c r="K59" s="85"/>
    </row>
    <row r="60" spans="1:11" ht="13.8" hidden="1" customHeight="1">
      <c r="A60" s="85"/>
      <c r="B60" s="85"/>
      <c r="C60" s="31" t="s">
        <v>76</v>
      </c>
      <c r="D60" s="30">
        <f>IF(D52&gt;0,(((D52-D54)*D55)+D56-D59),0)</f>
        <v>0</v>
      </c>
      <c r="E60" s="92"/>
      <c r="F60" s="31" t="s">
        <v>76</v>
      </c>
      <c r="G60" s="30">
        <f>(((G52-G54)*G55)+G56)-G59</f>
        <v>-29824</v>
      </c>
      <c r="H60" s="94"/>
      <c r="I60" s="87"/>
      <c r="J60" s="87"/>
      <c r="K60" s="85"/>
    </row>
    <row r="61" spans="1:11" hidden="1">
      <c r="A61" s="85"/>
      <c r="B61" s="85"/>
      <c r="C61" s="27" t="s">
        <v>35</v>
      </c>
      <c r="D61" s="28">
        <f>IF(D60&lt;0,0,D60)</f>
        <v>0</v>
      </c>
      <c r="E61" s="92"/>
      <c r="F61" s="27" t="s">
        <v>35</v>
      </c>
      <c r="G61" s="28">
        <f>IF(G60&lt;0,0,G60)</f>
        <v>0</v>
      </c>
      <c r="H61" s="94"/>
      <c r="I61" s="87"/>
      <c r="J61" s="87"/>
      <c r="K61" s="85"/>
    </row>
    <row r="62" spans="1:11" ht="23.4" hidden="1">
      <c r="A62" s="85"/>
      <c r="B62" s="85"/>
      <c r="C62" s="32" t="s">
        <v>46</v>
      </c>
      <c r="D62" s="28">
        <f>IF((D60/12)&lt;0,0,(D60/12))</f>
        <v>0</v>
      </c>
      <c r="E62" s="92"/>
      <c r="F62" s="32" t="s">
        <v>46</v>
      </c>
      <c r="G62" s="28">
        <f>IF((G60/12)&lt;0,0,(G60/12))</f>
        <v>0</v>
      </c>
      <c r="H62" s="94"/>
      <c r="I62" s="87"/>
      <c r="J62" s="87"/>
      <c r="K62" s="85"/>
    </row>
    <row r="63" spans="1:11" hidden="1">
      <c r="A63" s="85"/>
      <c r="B63" s="85"/>
      <c r="C63" s="27" t="s">
        <v>43</v>
      </c>
      <c r="D63" s="28">
        <f>D79</f>
        <v>0</v>
      </c>
      <c r="E63" s="92"/>
      <c r="F63" s="27" t="s">
        <v>43</v>
      </c>
      <c r="G63" s="28">
        <f>G79</f>
        <v>0</v>
      </c>
      <c r="H63" s="94"/>
      <c r="I63" s="87"/>
      <c r="J63" s="87"/>
      <c r="K63" s="85"/>
    </row>
    <row r="64" spans="1:11" ht="23.4" hidden="1">
      <c r="A64" s="85"/>
      <c r="B64" s="85"/>
      <c r="C64" s="32" t="s">
        <v>44</v>
      </c>
      <c r="D64" s="28">
        <f>IF(D58&lt;65,0,D80)</f>
        <v>0</v>
      </c>
      <c r="E64" s="92"/>
      <c r="F64" s="32" t="s">
        <v>44</v>
      </c>
      <c r="G64" s="28">
        <f>IF(G58&lt;65,0,G80)</f>
        <v>0</v>
      </c>
      <c r="H64" s="94"/>
      <c r="I64" s="87"/>
      <c r="J64" s="87"/>
      <c r="K64" s="85"/>
    </row>
    <row r="65" spans="1:11" hidden="1">
      <c r="A65" s="85"/>
      <c r="B65" s="85"/>
      <c r="C65" s="37" t="s">
        <v>105</v>
      </c>
      <c r="D65" s="38">
        <f>IF((D62-D63-D64)&lt;0,0,(D62-D63-D64))</f>
        <v>0</v>
      </c>
      <c r="E65" s="92"/>
      <c r="F65" s="37" t="s">
        <v>105</v>
      </c>
      <c r="G65" s="38">
        <f>IF((G62-G63-G64)&lt;0,0,(G62-G63-G64))</f>
        <v>0</v>
      </c>
      <c r="H65" s="94"/>
      <c r="I65" s="87"/>
      <c r="J65" s="87"/>
      <c r="K65" s="85"/>
    </row>
    <row r="66" spans="1:11" ht="23.4" hidden="1">
      <c r="A66" s="85"/>
      <c r="B66" s="85"/>
      <c r="C66" s="32" t="s">
        <v>61</v>
      </c>
      <c r="D66" s="28">
        <f>D52+D42</f>
        <v>0</v>
      </c>
      <c r="E66" s="92"/>
      <c r="F66" s="32" t="s">
        <v>61</v>
      </c>
      <c r="G66" s="28">
        <f>D66</f>
        <v>0</v>
      </c>
      <c r="H66" s="94"/>
      <c r="I66" s="87"/>
      <c r="J66" s="87"/>
      <c r="K66" s="85"/>
    </row>
    <row r="67" spans="1:11" hidden="1">
      <c r="A67" s="85"/>
      <c r="B67" s="85"/>
      <c r="C67" s="27" t="s">
        <v>47</v>
      </c>
      <c r="D67" s="28"/>
      <c r="E67" s="92"/>
      <c r="F67" s="27" t="s">
        <v>47</v>
      </c>
      <c r="G67" s="28"/>
      <c r="H67" s="94"/>
      <c r="I67" s="87"/>
      <c r="J67" s="87"/>
      <c r="K67" s="85"/>
    </row>
    <row r="68" spans="1:11" hidden="1">
      <c r="A68" s="85"/>
      <c r="B68" s="85"/>
      <c r="C68" s="27" t="s">
        <v>58</v>
      </c>
      <c r="D68" s="28">
        <f>LOOKUP(D66,'Lookup tables'!A3:A9,'Lookup tables'!D3:D9)</f>
        <v>0</v>
      </c>
      <c r="E68" s="92"/>
      <c r="F68" s="27" t="s">
        <v>58</v>
      </c>
      <c r="G68" s="28">
        <f>LOOKUP(G66,'Lookup tables'!F3:F9,'Lookup tables'!I3:I9)</f>
        <v>0</v>
      </c>
      <c r="H68" s="94"/>
      <c r="I68" s="87"/>
      <c r="J68" s="87"/>
      <c r="K68" s="85"/>
    </row>
    <row r="69" spans="1:11" hidden="1">
      <c r="A69" s="85"/>
      <c r="B69" s="85"/>
      <c r="C69" s="27" t="s">
        <v>59</v>
      </c>
      <c r="D69" s="33">
        <f>LOOKUP(D66,'Lookup tables'!A3:A9,'Lookup tables'!C3:C9)</f>
        <v>0.18</v>
      </c>
      <c r="E69" s="92"/>
      <c r="F69" s="27" t="s">
        <v>59</v>
      </c>
      <c r="G69" s="33">
        <f>LOOKUP(G66,'Lookup tables'!F3:F9,'Lookup tables'!H3:H9)</f>
        <v>0.18</v>
      </c>
      <c r="H69" s="94"/>
      <c r="I69" s="87"/>
      <c r="J69" s="87"/>
      <c r="K69" s="85"/>
    </row>
    <row r="70" spans="1:11" hidden="1">
      <c r="A70" s="85"/>
      <c r="B70" s="85"/>
      <c r="C70" s="27" t="s">
        <v>60</v>
      </c>
      <c r="D70" s="28">
        <f>LOOKUP(D66,'Lookup tables'!A3:A9,'Lookup tables'!B3:B9)</f>
        <v>0</v>
      </c>
      <c r="E70" s="92"/>
      <c r="F70" s="27" t="s">
        <v>60</v>
      </c>
      <c r="G70" s="28">
        <f>LOOKUP(G66,'Lookup tables'!F3:F9,'Lookup tables'!G3:G9)</f>
        <v>0</v>
      </c>
      <c r="H70" s="94"/>
      <c r="I70" s="87"/>
      <c r="J70" s="87"/>
      <c r="K70" s="85"/>
    </row>
    <row r="71" spans="1:11" hidden="1">
      <c r="A71" s="85"/>
      <c r="B71" s="85"/>
      <c r="C71" s="27" t="s">
        <v>62</v>
      </c>
      <c r="D71" s="28">
        <f>D59</f>
        <v>28422</v>
      </c>
      <c r="E71" s="92"/>
      <c r="F71" s="27" t="s">
        <v>62</v>
      </c>
      <c r="G71" s="28">
        <f>G59</f>
        <v>29824</v>
      </c>
      <c r="H71" s="94"/>
      <c r="I71" s="87"/>
      <c r="J71" s="87"/>
      <c r="K71" s="85"/>
    </row>
    <row r="72" spans="1:11" ht="13.8" hidden="1" customHeight="1">
      <c r="A72" s="85"/>
      <c r="B72" s="85"/>
      <c r="C72" s="39" t="s">
        <v>77</v>
      </c>
      <c r="D72" s="40">
        <f>IF(D66&gt;0,(((D66-D68)*D69)+D70-D71),0)</f>
        <v>0</v>
      </c>
      <c r="E72" s="92"/>
      <c r="F72" s="39" t="s">
        <v>77</v>
      </c>
      <c r="G72" s="40">
        <f>IF(G66&gt;0,(((G66-G68)*G69)+G70-G71),0)</f>
        <v>0</v>
      </c>
      <c r="H72" s="94"/>
      <c r="I72" s="87"/>
      <c r="J72" s="87"/>
      <c r="K72" s="85"/>
    </row>
    <row r="73" spans="1:11" hidden="1">
      <c r="A73" s="85"/>
      <c r="B73" s="85"/>
      <c r="C73" s="27" t="s">
        <v>63</v>
      </c>
      <c r="D73" s="28">
        <f>IF(D72&lt;0,0,D72)</f>
        <v>0</v>
      </c>
      <c r="E73" s="92"/>
      <c r="F73" s="27" t="s">
        <v>63</v>
      </c>
      <c r="G73" s="28">
        <f>IF(G72&lt;0,0,G72)</f>
        <v>0</v>
      </c>
      <c r="H73" s="94"/>
      <c r="I73" s="87"/>
      <c r="J73" s="87"/>
      <c r="K73" s="85"/>
    </row>
    <row r="74" spans="1:11" hidden="1">
      <c r="A74" s="85"/>
      <c r="B74" s="85"/>
      <c r="C74" s="32" t="s">
        <v>36</v>
      </c>
      <c r="D74" s="28">
        <f>D61</f>
        <v>0</v>
      </c>
      <c r="E74" s="92"/>
      <c r="F74" s="32" t="s">
        <v>36</v>
      </c>
      <c r="G74" s="28">
        <f>G61</f>
        <v>0</v>
      </c>
      <c r="H74" s="94"/>
      <c r="I74" s="87"/>
      <c r="J74" s="87"/>
      <c r="K74" s="85"/>
    </row>
    <row r="75" spans="1:11" hidden="1">
      <c r="A75" s="85"/>
      <c r="B75" s="85"/>
      <c r="C75" s="37" t="s">
        <v>45</v>
      </c>
      <c r="D75" s="38">
        <f>IF((D72-D74)&lt;0,0,(D72-D74))</f>
        <v>0</v>
      </c>
      <c r="E75" s="92"/>
      <c r="F75" s="37" t="s">
        <v>45</v>
      </c>
      <c r="G75" s="38">
        <f>IF((G72-G74)&lt;0,0,(G72-G74))</f>
        <v>0</v>
      </c>
      <c r="H75" s="94"/>
      <c r="I75" s="87"/>
      <c r="J75" s="87"/>
      <c r="K75" s="85"/>
    </row>
    <row r="76" spans="1:11" ht="23.4" hidden="1" customHeight="1">
      <c r="A76" s="85"/>
      <c r="B76" s="85"/>
      <c r="C76" s="41" t="s">
        <v>41</v>
      </c>
      <c r="D76" s="42">
        <f>D62+D75</f>
        <v>0</v>
      </c>
      <c r="E76" s="25"/>
      <c r="F76" s="41" t="s">
        <v>41</v>
      </c>
      <c r="G76" s="42">
        <f>+G62+G75</f>
        <v>0</v>
      </c>
      <c r="H76" s="94"/>
      <c r="I76" s="87"/>
      <c r="J76" s="87"/>
      <c r="K76" s="85"/>
    </row>
    <row r="77" spans="1:11" ht="13.8" hidden="1" customHeight="1">
      <c r="A77" s="85"/>
      <c r="B77" s="85"/>
      <c r="C77" s="43" t="s">
        <v>38</v>
      </c>
      <c r="D77" s="42">
        <f>(((G18+J18)-(D79*3))*33.3%)</f>
        <v>0</v>
      </c>
      <c r="E77" s="25"/>
      <c r="F77" s="43" t="s">
        <v>38</v>
      </c>
      <c r="G77" s="42">
        <f>(((G18+J18)-(G79*3))*33.3%)</f>
        <v>0</v>
      </c>
      <c r="H77" s="94"/>
      <c r="I77" s="87"/>
      <c r="J77" s="87"/>
      <c r="K77" s="85"/>
    </row>
    <row r="78" spans="1:11" ht="13.8" hidden="1" customHeight="1">
      <c r="A78" s="85"/>
      <c r="B78" s="85"/>
      <c r="C78" s="43" t="s">
        <v>37</v>
      </c>
      <c r="D78" s="44">
        <f>IF(D14&lt;3,D14*D84,2*D84+(D85*(D14-2)))</f>
        <v>0</v>
      </c>
      <c r="E78" s="25"/>
      <c r="F78" s="43" t="s">
        <v>37</v>
      </c>
      <c r="G78" s="44">
        <f>IF(D14&lt;3,D14*F84,2*F84+(F85*(D14-2)))</f>
        <v>0</v>
      </c>
      <c r="H78" s="94"/>
      <c r="I78" s="87"/>
      <c r="J78" s="87"/>
      <c r="K78" s="85"/>
    </row>
    <row r="79" spans="1:11" ht="13.8" hidden="1" customHeight="1">
      <c r="A79" s="85"/>
      <c r="B79" s="85"/>
      <c r="C79" s="43" t="s">
        <v>39</v>
      </c>
      <c r="D79" s="42">
        <f>IF((G18+J18)&gt;0,D78,0)</f>
        <v>0</v>
      </c>
      <c r="E79" s="25"/>
      <c r="F79" s="43" t="s">
        <v>39</v>
      </c>
      <c r="G79" s="42">
        <f>IF((J18+G18)&gt;0,G78,0)</f>
        <v>0</v>
      </c>
      <c r="H79" s="94"/>
      <c r="I79" s="87"/>
      <c r="J79" s="87"/>
      <c r="K79" s="85"/>
    </row>
    <row r="80" spans="1:11" ht="34.799999999999997" hidden="1" customHeight="1">
      <c r="A80" s="85"/>
      <c r="B80" s="85"/>
      <c r="C80" s="41" t="s">
        <v>106</v>
      </c>
      <c r="D80" s="42">
        <f>IF(D77&lt;0,0,D77)</f>
        <v>0</v>
      </c>
      <c r="E80" s="25"/>
      <c r="F80" s="41" t="s">
        <v>106</v>
      </c>
      <c r="G80" s="42">
        <f>IF(G77&lt;0,0,G77)</f>
        <v>0</v>
      </c>
      <c r="H80" s="94"/>
      <c r="I80" s="87"/>
      <c r="J80" s="87"/>
      <c r="K80" s="85"/>
    </row>
    <row r="81" spans="1:11" ht="13.8" hidden="1" customHeight="1">
      <c r="A81" s="85"/>
      <c r="B81" s="85"/>
      <c r="C81" s="45" t="s">
        <v>40</v>
      </c>
      <c r="D81" s="46">
        <f>D76-D79-D80</f>
        <v>0</v>
      </c>
      <c r="E81" s="24"/>
      <c r="F81" s="45" t="s">
        <v>40</v>
      </c>
      <c r="G81" s="46">
        <f>G76-G79-G80</f>
        <v>0</v>
      </c>
      <c r="H81" s="94"/>
      <c r="I81" s="87"/>
      <c r="J81" s="87"/>
      <c r="K81" s="85"/>
    </row>
    <row r="82" spans="1:11" ht="13.8" hidden="1" customHeight="1">
      <c r="A82" s="85"/>
      <c r="B82" s="85"/>
      <c r="C82" s="25"/>
      <c r="D82" s="25"/>
      <c r="E82" s="25"/>
      <c r="F82" s="25"/>
      <c r="G82" s="25"/>
      <c r="H82" s="94"/>
      <c r="I82" s="87"/>
      <c r="J82" s="87"/>
      <c r="K82" s="85"/>
    </row>
    <row r="83" spans="1:11" ht="13.8" hidden="1" customHeight="1">
      <c r="A83" s="85"/>
      <c r="B83" s="85"/>
      <c r="C83" s="47" t="s">
        <v>42</v>
      </c>
      <c r="D83" s="47" t="s">
        <v>24</v>
      </c>
      <c r="E83" s="25"/>
      <c r="F83" s="48" t="s">
        <v>25</v>
      </c>
      <c r="G83" s="25"/>
      <c r="H83" s="94"/>
      <c r="I83" s="87"/>
      <c r="J83" s="87"/>
      <c r="K83" s="85"/>
    </row>
    <row r="84" spans="1:11" ht="13.8" hidden="1" customHeight="1">
      <c r="A84" s="85"/>
      <c r="B84" s="85"/>
      <c r="C84" s="47" t="s">
        <v>107</v>
      </c>
      <c r="D84" s="47">
        <v>347</v>
      </c>
      <c r="E84" s="25"/>
      <c r="F84" s="48">
        <v>364</v>
      </c>
      <c r="G84" s="25"/>
      <c r="H84" s="94"/>
      <c r="I84" s="87"/>
      <c r="J84" s="87"/>
      <c r="K84" s="85"/>
    </row>
    <row r="85" spans="1:11" ht="23.4" hidden="1" customHeight="1">
      <c r="A85" s="85"/>
      <c r="B85" s="85"/>
      <c r="C85" s="49" t="s">
        <v>108</v>
      </c>
      <c r="D85" s="47">
        <v>234</v>
      </c>
      <c r="E85" s="25"/>
      <c r="F85" s="48">
        <v>246</v>
      </c>
      <c r="G85" s="25"/>
      <c r="H85" s="94"/>
      <c r="I85" s="87"/>
      <c r="J85" s="87"/>
      <c r="K85" s="85"/>
    </row>
    <row r="86" spans="1:11" hidden="1">
      <c r="A86" s="85"/>
      <c r="B86" s="85"/>
      <c r="C86" s="91"/>
      <c r="D86" s="91"/>
      <c r="E86" s="91"/>
      <c r="F86" s="91"/>
      <c r="G86" s="91"/>
      <c r="H86" s="94"/>
      <c r="I86" s="87"/>
      <c r="J86" s="87"/>
      <c r="K86" s="85"/>
    </row>
    <row r="87" spans="1:11">
      <c r="A87" s="85"/>
      <c r="B87" s="85"/>
      <c r="C87" s="95" t="s">
        <v>103</v>
      </c>
      <c r="D87" s="95"/>
      <c r="E87" s="95"/>
      <c r="F87" s="95"/>
      <c r="G87" s="95"/>
      <c r="H87" s="95"/>
      <c r="I87" s="95"/>
      <c r="J87" s="95"/>
      <c r="K87" s="85"/>
    </row>
    <row r="88" spans="1:11">
      <c r="A88" s="85"/>
      <c r="B88" s="85"/>
      <c r="C88" s="95"/>
      <c r="D88" s="95"/>
      <c r="E88" s="95"/>
      <c r="F88" s="95"/>
      <c r="G88" s="95"/>
      <c r="H88" s="95"/>
      <c r="I88" s="95"/>
      <c r="J88" s="95"/>
      <c r="K88" s="85"/>
    </row>
    <row r="89" spans="1:11" ht="9.6" customHeight="1">
      <c r="A89" s="85"/>
      <c r="B89" s="85"/>
      <c r="C89" s="95"/>
      <c r="D89" s="95"/>
      <c r="E89" s="95"/>
      <c r="F89" s="95"/>
      <c r="G89" s="95"/>
      <c r="H89" s="95"/>
      <c r="I89" s="95"/>
      <c r="J89" s="95"/>
      <c r="K89" s="85"/>
    </row>
    <row r="90" spans="1:11" ht="15.6" customHeight="1">
      <c r="A90" s="85"/>
      <c r="B90" s="85"/>
      <c r="C90" s="74" t="s">
        <v>78</v>
      </c>
      <c r="D90" s="74"/>
      <c r="E90" s="74"/>
      <c r="F90" s="74"/>
      <c r="G90" s="74"/>
      <c r="H90" s="74"/>
      <c r="I90" s="74"/>
      <c r="J90" s="74"/>
      <c r="K90" s="85"/>
    </row>
    <row r="91" spans="1:11" ht="14.4" customHeight="1">
      <c r="A91" s="85"/>
      <c r="B91" s="85"/>
      <c r="C91" s="86" t="s">
        <v>74</v>
      </c>
      <c r="D91" s="86"/>
      <c r="E91" s="86"/>
      <c r="F91" s="86"/>
      <c r="G91" s="86"/>
      <c r="H91" s="86"/>
      <c r="I91" s="86"/>
      <c r="J91" s="86"/>
      <c r="K91" s="85"/>
    </row>
    <row r="92" spans="1:11">
      <c r="A92" s="85"/>
      <c r="B92" s="85"/>
      <c r="C92" s="86"/>
      <c r="D92" s="86"/>
      <c r="E92" s="86"/>
      <c r="F92" s="86"/>
      <c r="G92" s="86"/>
      <c r="H92" s="86"/>
      <c r="I92" s="86"/>
      <c r="J92" s="86"/>
      <c r="K92" s="85"/>
    </row>
    <row r="93" spans="1:11" ht="13.2" customHeight="1">
      <c r="A93" s="85"/>
      <c r="B93" s="85"/>
      <c r="C93" s="86"/>
      <c r="D93" s="86"/>
      <c r="E93" s="86"/>
      <c r="F93" s="86"/>
      <c r="G93" s="86"/>
      <c r="H93" s="86"/>
      <c r="I93" s="86"/>
      <c r="J93" s="86"/>
      <c r="K93" s="85"/>
    </row>
    <row r="94" spans="1:11" ht="13.8" hidden="1" customHeight="1">
      <c r="A94" s="85"/>
      <c r="B94" s="85"/>
      <c r="C94" s="86"/>
      <c r="D94" s="86"/>
      <c r="E94" s="86"/>
      <c r="F94" s="86"/>
      <c r="G94" s="86"/>
      <c r="H94" s="86"/>
      <c r="I94" s="86"/>
      <c r="J94" s="86"/>
      <c r="K94" s="85"/>
    </row>
    <row r="95" spans="1:11" ht="8.4" hidden="1" customHeight="1">
      <c r="A95" s="85"/>
      <c r="B95" s="85"/>
      <c r="C95" s="86"/>
      <c r="D95" s="86"/>
      <c r="E95" s="86"/>
      <c r="F95" s="86"/>
      <c r="G95" s="86"/>
      <c r="H95" s="86"/>
      <c r="I95" s="86"/>
      <c r="J95" s="86"/>
      <c r="K95" s="85"/>
    </row>
    <row r="96" spans="1:11" ht="4.8" customHeight="1">
      <c r="A96" s="85"/>
      <c r="B96" s="85"/>
      <c r="C96" s="86"/>
      <c r="D96" s="86"/>
      <c r="E96" s="86"/>
      <c r="F96" s="86"/>
      <c r="G96" s="86"/>
      <c r="H96" s="86"/>
      <c r="I96" s="86"/>
      <c r="J96" s="86"/>
      <c r="K96" s="85"/>
    </row>
  </sheetData>
  <sheetProtection algorithmName="SHA-512" hashValue="7qJ3xSD4VU43rR0VKPNnxUjZAZ0cWnYJWS2D38F/JW8AF5WuEzelcwrgPm7iROwaK0yHxsRQwFstaRpfh8UnQw==" saltValue="3uAGAyfHJuESPxbWY6i6Pg==" spinCount="100000" sheet="1" objects="1" scenarios="1" selectLockedCells="1"/>
  <mergeCells count="20">
    <mergeCell ref="K1:K96"/>
    <mergeCell ref="J1:J14"/>
    <mergeCell ref="C1:I4"/>
    <mergeCell ref="H16:H86"/>
    <mergeCell ref="F15:J15"/>
    <mergeCell ref="E8:E75"/>
    <mergeCell ref="C87:J89"/>
    <mergeCell ref="C5:I7"/>
    <mergeCell ref="C38:D38"/>
    <mergeCell ref="F38:G38"/>
    <mergeCell ref="A1:B96"/>
    <mergeCell ref="C91:J96"/>
    <mergeCell ref="I35:J86"/>
    <mergeCell ref="F34:G37"/>
    <mergeCell ref="C34:D37"/>
    <mergeCell ref="C86:G86"/>
    <mergeCell ref="C8:D8"/>
    <mergeCell ref="G14:I14"/>
    <mergeCell ref="F8:H11"/>
    <mergeCell ref="I8:I13"/>
  </mergeCells>
  <conditionalFormatting sqref="D12">
    <cfRule type="expression" dxfId="0" priority="4">
      <formula>NOT(ISNUMBER(DATEVALUE(TEXT(D12,"yyyy/mm/dd"))))</formula>
    </cfRule>
  </conditionalFormatting>
  <dataValidations count="1">
    <dataValidation type="custom" allowBlank="1" showInputMessage="1" showErrorMessage="1" errorTitle="Date of birth" error="The date of birth must be completed in CCYY/MM/DD to calculate the taxpayer's age." sqref="D12" xr:uid="{081031DB-28DE-4EAE-AFE1-5861BBBD903A}">
      <formula1>IF(ISERROR(DATEVALUE(TEXT(D12,"YYYY/MM/DD"))),FALSE,TRUE)</formula1>
    </dataValidation>
  </dataValidations>
  <pageMargins left="0.70866141732283472" right="0.70866141732283472" top="0.74803149606299213" bottom="0.74803149606299213" header="0.31496062992125984" footer="0.31496062992125984"/>
  <pageSetup scale="47"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B4C6832-CEC0-4989-BF57-4A8A48B80778}">
          <x14:formula1>
            <xm:f>list!$A$1:$A$11</xm:f>
          </x14:formula1>
          <xm:sqref>D14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132D8-0675-4686-BF27-C312AE05346D}">
  <sheetPr codeName="Sheet2">
    <tabColor rgb="FFB0B1BA"/>
  </sheetPr>
  <dimension ref="A1:I41"/>
  <sheetViews>
    <sheetView showGridLines="0" showRowColHeaders="0" topLeftCell="A3" zoomScaleNormal="100" workbookViewId="0">
      <selection activeCell="D15" sqref="D15"/>
    </sheetView>
  </sheetViews>
  <sheetFormatPr defaultColWidth="0" defaultRowHeight="11.4" zeroHeight="1"/>
  <cols>
    <col min="1" max="1" width="1.88671875" style="22" customWidth="1"/>
    <col min="2" max="2" width="38.77734375" style="22" customWidth="1"/>
    <col min="3" max="3" width="95" style="22" customWidth="1"/>
    <col min="4" max="4" width="18.21875" style="76" customWidth="1"/>
    <col min="5" max="5" width="3.88671875" style="22" customWidth="1"/>
    <col min="6" max="6" width="0" style="22" hidden="1" customWidth="1"/>
    <col min="7" max="16384" width="8.88671875" style="22" hidden="1"/>
  </cols>
  <sheetData>
    <row r="1" spans="1:5">
      <c r="B1" s="94"/>
      <c r="C1" s="94"/>
      <c r="D1" s="94"/>
      <c r="E1" s="94"/>
    </row>
    <row r="2" spans="1:5">
      <c r="B2" s="94"/>
      <c r="C2" s="94"/>
      <c r="D2" s="94"/>
      <c r="E2" s="94"/>
    </row>
    <row r="3" spans="1:5" ht="12" customHeight="1">
      <c r="B3" s="94"/>
      <c r="C3" s="94"/>
      <c r="D3" s="94"/>
      <c r="E3" s="94"/>
    </row>
    <row r="4" spans="1:5" ht="11.4" customHeight="1">
      <c r="B4" s="100" t="s">
        <v>99</v>
      </c>
      <c r="C4" s="100"/>
      <c r="D4" s="94"/>
      <c r="E4" s="94"/>
    </row>
    <row r="5" spans="1:5" ht="11.4" customHeight="1">
      <c r="B5" s="100"/>
      <c r="C5" s="100"/>
      <c r="D5" s="94"/>
      <c r="E5" s="94"/>
    </row>
    <row r="6" spans="1:5" ht="11.4" customHeight="1">
      <c r="B6" s="100"/>
      <c r="C6" s="100"/>
      <c r="D6" s="94"/>
      <c r="E6" s="94"/>
    </row>
    <row r="7" spans="1:5" ht="11.4" customHeight="1">
      <c r="B7" s="100"/>
      <c r="C7" s="100"/>
      <c r="D7" s="94"/>
      <c r="E7" s="94"/>
    </row>
    <row r="8" spans="1:5" s="53" customFormat="1" ht="13.8" customHeight="1">
      <c r="B8" s="98"/>
      <c r="C8" s="51"/>
      <c r="D8" s="94"/>
      <c r="E8" s="94"/>
    </row>
    <row r="9" spans="1:5" s="53" customFormat="1" ht="12.6" customHeight="1">
      <c r="B9" s="98"/>
      <c r="C9" s="51"/>
      <c r="D9" s="94"/>
      <c r="E9" s="94"/>
    </row>
    <row r="10" spans="1:5" ht="35.4" customHeight="1">
      <c r="B10" s="98"/>
      <c r="C10" s="51"/>
      <c r="D10" s="94"/>
      <c r="E10" s="94"/>
    </row>
    <row r="11" spans="1:5" s="53" customFormat="1" ht="16.8" customHeight="1">
      <c r="A11" s="98"/>
      <c r="B11" s="103" t="s">
        <v>51</v>
      </c>
      <c r="C11" s="103"/>
      <c r="D11" s="103"/>
      <c r="E11" s="98"/>
    </row>
    <row r="12" spans="1:5" s="53" customFormat="1" ht="26.4">
      <c r="A12" s="98"/>
      <c r="B12" s="54" t="s">
        <v>70</v>
      </c>
      <c r="C12" s="55" t="s">
        <v>86</v>
      </c>
      <c r="D12" s="75" t="s">
        <v>48</v>
      </c>
      <c r="E12" s="98"/>
    </row>
    <row r="13" spans="1:5" s="53" customFormat="1" ht="26.4">
      <c r="A13" s="98"/>
      <c r="B13" s="56" t="s">
        <v>64</v>
      </c>
      <c r="C13" s="55" t="s">
        <v>85</v>
      </c>
      <c r="D13" s="75" t="s">
        <v>48</v>
      </c>
      <c r="E13" s="98"/>
    </row>
    <row r="14" spans="1:5" s="53" customFormat="1" ht="16.8" customHeight="1">
      <c r="A14" s="98"/>
      <c r="B14" s="104" t="s">
        <v>110</v>
      </c>
      <c r="C14" s="105"/>
      <c r="D14" s="105"/>
      <c r="E14" s="98"/>
    </row>
    <row r="15" spans="1:5" s="53" customFormat="1" ht="15.6" customHeight="1">
      <c r="A15" s="98"/>
      <c r="B15" s="54" t="s">
        <v>3</v>
      </c>
      <c r="C15" s="56" t="s">
        <v>88</v>
      </c>
      <c r="D15" s="75" t="s">
        <v>48</v>
      </c>
      <c r="E15" s="98"/>
    </row>
    <row r="16" spans="1:5" s="53" customFormat="1" ht="26.4">
      <c r="A16" s="98"/>
      <c r="B16" s="54" t="s">
        <v>87</v>
      </c>
      <c r="C16" s="56" t="s">
        <v>109</v>
      </c>
      <c r="D16" s="75" t="s">
        <v>48</v>
      </c>
      <c r="E16" s="98"/>
    </row>
    <row r="17" spans="1:9" s="53" customFormat="1" ht="26.4">
      <c r="A17" s="98"/>
      <c r="B17" s="54" t="s">
        <v>79</v>
      </c>
      <c r="C17" s="56" t="s">
        <v>89</v>
      </c>
      <c r="D17" s="75" t="s">
        <v>48</v>
      </c>
      <c r="E17" s="98"/>
    </row>
    <row r="18" spans="1:9" s="53" customFormat="1" ht="13.2">
      <c r="A18" s="98"/>
      <c r="B18" s="54" t="s">
        <v>4</v>
      </c>
      <c r="C18" s="56" t="s">
        <v>90</v>
      </c>
      <c r="D18" s="75" t="s">
        <v>48</v>
      </c>
      <c r="E18" s="98"/>
    </row>
    <row r="19" spans="1:9" s="53" customFormat="1" ht="16.8" customHeight="1">
      <c r="A19" s="98"/>
      <c r="B19" s="104" t="s">
        <v>52</v>
      </c>
      <c r="C19" s="105"/>
      <c r="D19" s="106"/>
      <c r="E19" s="98"/>
    </row>
    <row r="20" spans="1:9" s="53" customFormat="1" ht="15" customHeight="1">
      <c r="A20" s="98"/>
      <c r="B20" s="54" t="s">
        <v>104</v>
      </c>
      <c r="C20" s="57" t="s">
        <v>91</v>
      </c>
      <c r="D20" s="75" t="s">
        <v>48</v>
      </c>
      <c r="E20" s="98"/>
    </row>
    <row r="21" spans="1:9" s="53" customFormat="1" ht="15" customHeight="1">
      <c r="A21" s="98"/>
      <c r="B21" s="54" t="s">
        <v>82</v>
      </c>
      <c r="C21" s="57" t="s">
        <v>92</v>
      </c>
      <c r="D21" s="75" t="s">
        <v>48</v>
      </c>
      <c r="E21" s="98"/>
    </row>
    <row r="22" spans="1:9" s="53" customFormat="1" ht="15" customHeight="1">
      <c r="A22" s="98"/>
      <c r="B22" s="54" t="s">
        <v>83</v>
      </c>
      <c r="C22" s="57" t="s">
        <v>93</v>
      </c>
      <c r="D22" s="75" t="s">
        <v>48</v>
      </c>
      <c r="E22" s="98"/>
    </row>
    <row r="23" spans="1:9" ht="15" customHeight="1">
      <c r="A23" s="98"/>
      <c r="B23" s="54" t="s">
        <v>84</v>
      </c>
      <c r="C23" s="57" t="s">
        <v>94</v>
      </c>
      <c r="D23" s="75" t="s">
        <v>48</v>
      </c>
      <c r="E23" s="98"/>
    </row>
    <row r="24" spans="1:9" s="53" customFormat="1" ht="16.8" customHeight="1">
      <c r="A24" s="98"/>
      <c r="B24" s="104" t="s">
        <v>111</v>
      </c>
      <c r="C24" s="105"/>
      <c r="D24" s="106"/>
      <c r="E24" s="98"/>
    </row>
    <row r="25" spans="1:9" s="53" customFormat="1" ht="15.6" customHeight="1">
      <c r="A25" s="98"/>
      <c r="B25" s="54" t="s">
        <v>104</v>
      </c>
      <c r="C25" s="57" t="s">
        <v>95</v>
      </c>
      <c r="D25" s="75" t="s">
        <v>48</v>
      </c>
      <c r="E25" s="98"/>
    </row>
    <row r="26" spans="1:9" s="53" customFormat="1" ht="26.4">
      <c r="A26" s="98"/>
      <c r="B26" s="54" t="s">
        <v>82</v>
      </c>
      <c r="C26" s="57" t="s">
        <v>96</v>
      </c>
      <c r="D26" s="75" t="s">
        <v>48</v>
      </c>
      <c r="E26" s="98"/>
    </row>
    <row r="27" spans="1:9" s="53" customFormat="1" ht="26.4">
      <c r="A27" s="98"/>
      <c r="B27" s="54" t="s">
        <v>83</v>
      </c>
      <c r="C27" s="57" t="s">
        <v>97</v>
      </c>
      <c r="D27" s="75" t="s">
        <v>48</v>
      </c>
      <c r="E27" s="98"/>
    </row>
    <row r="28" spans="1:9" s="53" customFormat="1" ht="26.4">
      <c r="A28" s="98"/>
      <c r="B28" s="54" t="s">
        <v>84</v>
      </c>
      <c r="C28" s="57" t="s">
        <v>98</v>
      </c>
      <c r="D28" s="75" t="s">
        <v>48</v>
      </c>
      <c r="E28" s="98"/>
    </row>
    <row r="29" spans="1:9" ht="13.2">
      <c r="A29" s="98"/>
      <c r="B29" s="99"/>
      <c r="C29" s="99"/>
      <c r="D29" s="99"/>
      <c r="E29" s="98"/>
    </row>
    <row r="30" spans="1:9" ht="1.2" customHeight="1">
      <c r="A30" s="98"/>
      <c r="B30" s="101" t="s">
        <v>50</v>
      </c>
      <c r="C30" s="101"/>
      <c r="D30" s="101"/>
      <c r="E30" s="98"/>
      <c r="F30" s="50"/>
      <c r="G30" s="50"/>
      <c r="H30" s="50"/>
      <c r="I30" s="50"/>
    </row>
    <row r="31" spans="1:9">
      <c r="A31" s="98"/>
      <c r="B31" s="101"/>
      <c r="C31" s="101"/>
      <c r="D31" s="101"/>
      <c r="E31" s="98"/>
      <c r="F31" s="50"/>
      <c r="G31" s="50"/>
      <c r="H31" s="50"/>
      <c r="I31" s="50"/>
    </row>
    <row r="32" spans="1:9" ht="16.8" customHeight="1">
      <c r="A32" s="98"/>
      <c r="B32" s="101"/>
      <c r="C32" s="101"/>
      <c r="D32" s="101"/>
      <c r="E32" s="98"/>
      <c r="F32" s="50"/>
      <c r="G32" s="50"/>
      <c r="H32" s="50"/>
      <c r="I32" s="50"/>
    </row>
    <row r="33" spans="1:9" ht="3" customHeight="1">
      <c r="A33" s="98"/>
      <c r="B33" s="101"/>
      <c r="C33" s="101"/>
      <c r="D33" s="101"/>
      <c r="E33" s="98"/>
      <c r="F33" s="15"/>
      <c r="G33" s="15"/>
      <c r="H33" s="15"/>
      <c r="I33" s="15"/>
    </row>
    <row r="34" spans="1:9" ht="6" customHeight="1">
      <c r="A34" s="98"/>
      <c r="B34" s="107" t="s">
        <v>78</v>
      </c>
      <c r="C34" s="107"/>
      <c r="D34" s="107"/>
      <c r="E34" s="98"/>
      <c r="F34" s="15"/>
      <c r="G34" s="15"/>
      <c r="H34" s="15"/>
      <c r="I34" s="15"/>
    </row>
    <row r="35" spans="1:9" ht="9" customHeight="1">
      <c r="A35" s="98"/>
      <c r="B35" s="107"/>
      <c r="C35" s="107"/>
      <c r="D35" s="107"/>
      <c r="E35" s="98"/>
      <c r="F35" s="15"/>
      <c r="G35" s="15"/>
      <c r="H35" s="15"/>
      <c r="I35" s="15"/>
    </row>
    <row r="36" spans="1:9" ht="11.4" customHeight="1">
      <c r="A36" s="98"/>
      <c r="B36" s="102" t="s">
        <v>74</v>
      </c>
      <c r="C36" s="102"/>
      <c r="D36" s="102"/>
      <c r="E36" s="98"/>
      <c r="F36" s="16"/>
      <c r="G36" s="16"/>
      <c r="H36" s="16"/>
      <c r="I36" s="16"/>
    </row>
    <row r="37" spans="1:9" ht="11.4" customHeight="1">
      <c r="A37" s="98"/>
      <c r="B37" s="102"/>
      <c r="C37" s="102"/>
      <c r="D37" s="102"/>
      <c r="E37" s="98"/>
      <c r="F37" s="16"/>
      <c r="G37" s="16"/>
      <c r="H37" s="16"/>
      <c r="I37" s="16"/>
    </row>
    <row r="38" spans="1:9" ht="11.4" customHeight="1">
      <c r="A38" s="98"/>
      <c r="B38" s="102"/>
      <c r="C38" s="102"/>
      <c r="D38" s="102"/>
      <c r="E38" s="98"/>
      <c r="F38" s="16"/>
      <c r="G38" s="16"/>
      <c r="H38" s="16"/>
      <c r="I38" s="16"/>
    </row>
    <row r="39" spans="1:9" ht="11.4" customHeight="1">
      <c r="A39" s="98"/>
      <c r="B39" s="102"/>
      <c r="C39" s="102"/>
      <c r="D39" s="102"/>
      <c r="E39" s="98"/>
      <c r="F39" s="16"/>
      <c r="G39" s="16"/>
      <c r="H39" s="16"/>
      <c r="I39" s="16"/>
    </row>
    <row r="40" spans="1:9" ht="3.6" customHeight="1">
      <c r="B40" s="102"/>
      <c r="C40" s="102"/>
      <c r="D40" s="102"/>
      <c r="E40" s="98"/>
      <c r="F40" s="16"/>
      <c r="G40" s="16"/>
      <c r="H40" s="16"/>
      <c r="I40" s="16"/>
    </row>
    <row r="41" spans="1:9" ht="6.6" hidden="1" customHeight="1">
      <c r="B41" s="102"/>
      <c r="C41" s="102"/>
      <c r="D41" s="102"/>
    </row>
  </sheetData>
  <sheetProtection algorithmName="SHA-512" hashValue="9kF5NtEiHZv1GPqVBKf07BCuSGx8kcl4kKqShRtnh4HAJnL57JXQ3BdLH9AfH0uI/SpxfcQdz7UlA8RGZJs8pg==" saltValue="oorkTZyR+FNCO0PcZ2hA5A==" spinCount="100000" sheet="1" objects="1" scenarios="1"/>
  <mergeCells count="15">
    <mergeCell ref="A11:A39"/>
    <mergeCell ref="B29:D29"/>
    <mergeCell ref="B4:C7"/>
    <mergeCell ref="B30:D33"/>
    <mergeCell ref="B36:D41"/>
    <mergeCell ref="B11:D11"/>
    <mergeCell ref="B24:D24"/>
    <mergeCell ref="B14:D14"/>
    <mergeCell ref="B19:D19"/>
    <mergeCell ref="D1:E10"/>
    <mergeCell ref="C1:C3"/>
    <mergeCell ref="B8:B10"/>
    <mergeCell ref="B1:B3"/>
    <mergeCell ref="E11:E40"/>
    <mergeCell ref="B34:D35"/>
  </mergeCells>
  <hyperlinks>
    <hyperlink ref="D12" location="'PAYE Calculator'!A1" display="Return to Calc" xr:uid="{4B680237-B289-4637-BD2E-0784FBB9D9FE}"/>
    <hyperlink ref="D13" location="'PAYE Calculator'!A1" display="Return to Calc" xr:uid="{8B191315-607D-4B00-BF68-AF2E033802EE}"/>
    <hyperlink ref="D15" location="'PAYE Calculator'!A1" display="Return to Calc" xr:uid="{16F5506C-745E-48A1-9174-950865AEB5F3}"/>
    <hyperlink ref="D16" location="'PAYE Calculator'!A1" display="Return to Calc" xr:uid="{C569AA8D-3B18-457C-B376-6CBE8F429A17}"/>
    <hyperlink ref="D17" location="'PAYE Calculator'!A1" display="Return to Calc" xr:uid="{803F0FBD-DC64-4DB6-94B9-0B02BD6FD836}"/>
    <hyperlink ref="D18" location="'PAYE Calculator'!A1" display="Return to Calc" xr:uid="{A37DABE1-17C0-4CF3-97C9-06A95ECB4115}"/>
    <hyperlink ref="D20" location="'PAYE Calculator'!A1" display="Return to Calc" xr:uid="{18C364D6-C2D9-46A2-88FB-642F25B35B0C}"/>
    <hyperlink ref="D21" location="'PAYE Calculator'!A1" display="Return to Calc" xr:uid="{AF6373AA-5ABE-4C0A-9F7D-3BFF46B9F5DB}"/>
    <hyperlink ref="D22" location="'PAYE Calculator'!A1" display="Return to Calc" xr:uid="{41476F6D-8B3E-488D-ADD4-6AD844D987BF}"/>
    <hyperlink ref="D23" location="'PAYE Calculator'!A1" display="Return to Calc" xr:uid="{4BB61FD6-1235-4FBC-834F-0C9E08818548}"/>
    <hyperlink ref="D25" location="'PAYE Calculator'!A1" display="Return to Calc" xr:uid="{7A9D9518-A4FB-47CD-A747-B87A35136E36}"/>
    <hyperlink ref="D26" location="'PAYE Calculator'!A1" display="Return to Calc" xr:uid="{9FC06DFC-281B-4D4E-9482-8B5A7C739AC8}"/>
    <hyperlink ref="D27" location="'PAYE Calculator'!A1" display="Return to Calc" xr:uid="{03D83458-F3EE-41CA-BBF0-1755C69CB3AF}"/>
    <hyperlink ref="D28" location="'PAYE Calculator'!A1" display="Return to Calc" xr:uid="{ABD5F804-9355-437A-81F6-A10DC7E12BF2}"/>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431CF-9A3A-4339-BEFB-8C1527731775}">
  <sheetPr codeName="Sheet5">
    <tabColor rgb="FFF2BE1A"/>
  </sheetPr>
  <dimension ref="A1:G55"/>
  <sheetViews>
    <sheetView showGridLines="0" showRowColHeaders="0" zoomScaleNormal="100" workbookViewId="0"/>
  </sheetViews>
  <sheetFormatPr defaultColWidth="0" defaultRowHeight="13.8" zeroHeight="1"/>
  <cols>
    <col min="1" max="1" width="3.21875" style="15" customWidth="1"/>
    <col min="2" max="2" width="40.6640625" style="15" customWidth="1"/>
    <col min="3" max="3" width="18.109375" style="15" customWidth="1"/>
    <col min="4" max="4" width="2.88671875" style="15" customWidth="1"/>
    <col min="5" max="5" width="40.6640625" style="15" customWidth="1"/>
    <col min="6" max="6" width="18.109375" style="15" customWidth="1"/>
    <col min="7" max="7" width="4.5546875" style="15" customWidth="1"/>
    <col min="8" max="16384" width="8.88671875" style="15" hidden="1"/>
  </cols>
  <sheetData>
    <row r="1" spans="1:7">
      <c r="B1" s="85"/>
      <c r="C1" s="85"/>
      <c r="D1" s="85"/>
      <c r="E1" s="85"/>
      <c r="F1" s="111"/>
      <c r="G1" s="111"/>
    </row>
    <row r="2" spans="1:7">
      <c r="A2" s="85"/>
      <c r="B2" s="85"/>
      <c r="C2" s="85"/>
      <c r="D2" s="85"/>
      <c r="E2" s="85"/>
      <c r="F2" s="111"/>
      <c r="G2" s="111"/>
    </row>
    <row r="3" spans="1:7">
      <c r="A3" s="85"/>
      <c r="B3" s="85"/>
      <c r="C3" s="85"/>
      <c r="D3" s="85"/>
      <c r="E3" s="85"/>
      <c r="F3" s="111"/>
      <c r="G3" s="111"/>
    </row>
    <row r="4" spans="1:7" ht="38.4" customHeight="1">
      <c r="A4" s="85"/>
      <c r="B4" s="108" t="s">
        <v>100</v>
      </c>
      <c r="C4" s="108"/>
      <c r="D4" s="108"/>
      <c r="E4" s="108"/>
      <c r="F4" s="111"/>
      <c r="G4" s="111"/>
    </row>
    <row r="5" spans="1:7">
      <c r="A5" s="85"/>
      <c r="B5" s="108"/>
      <c r="C5" s="108"/>
      <c r="D5" s="108"/>
      <c r="E5" s="108"/>
      <c r="F5" s="111"/>
      <c r="G5" s="111"/>
    </row>
    <row r="6" spans="1:7">
      <c r="A6" s="85"/>
      <c r="B6" s="85"/>
      <c r="C6" s="85"/>
      <c r="D6" s="85"/>
      <c r="E6" s="85"/>
      <c r="F6" s="111"/>
      <c r="G6" s="111"/>
    </row>
    <row r="7" spans="1:7">
      <c r="A7" s="85"/>
      <c r="B7" s="85"/>
      <c r="C7" s="85"/>
      <c r="D7" s="85"/>
      <c r="E7" s="85"/>
      <c r="G7" s="78"/>
    </row>
    <row r="8" spans="1:7" ht="25.2" customHeight="1">
      <c r="A8" s="85"/>
      <c r="B8" s="85"/>
      <c r="C8" s="85"/>
      <c r="D8" s="85"/>
      <c r="E8" s="85"/>
      <c r="F8" s="85"/>
      <c r="G8" s="85"/>
    </row>
    <row r="9" spans="1:7" s="85" customFormat="1" ht="13.8" customHeight="1">
      <c r="B9" s="109" t="str">
        <f>'PAYE Calculator'!C38</f>
        <v>2022/2023</v>
      </c>
      <c r="C9" s="110"/>
      <c r="D9" s="17"/>
      <c r="E9" s="109" t="str">
        <f>'PAYE Calculator'!F38</f>
        <v>2023/2024</v>
      </c>
      <c r="F9" s="110"/>
    </row>
    <row r="10" spans="1:7" s="85" customFormat="1" ht="13.2">
      <c r="B10" s="77" t="str">
        <f>'PAYE Calculator'!C39</f>
        <v>Taxable salary</v>
      </c>
      <c r="C10" s="79">
        <f>'PAYE Calculator'!D39</f>
        <v>0</v>
      </c>
      <c r="D10" s="17"/>
      <c r="E10" s="77" t="str">
        <f>'PAYE Calculator'!F39</f>
        <v>Taxable salary</v>
      </c>
      <c r="F10" s="79">
        <f>'PAYE Calculator'!G39</f>
        <v>0</v>
      </c>
    </row>
    <row r="11" spans="1:7" s="85" customFormat="1" ht="13.2">
      <c r="B11" s="77" t="str">
        <f>'PAYE Calculator'!C40</f>
        <v>Taxable travel allowance (80%)</v>
      </c>
      <c r="C11" s="79">
        <f>'PAYE Calculator'!D40</f>
        <v>0</v>
      </c>
      <c r="D11" s="17"/>
      <c r="E11" s="77" t="str">
        <f>'PAYE Calculator'!F40</f>
        <v>Taxable travel allowance (80%)</v>
      </c>
      <c r="F11" s="79">
        <f>'PAYE Calculator'!G40</f>
        <v>0</v>
      </c>
    </row>
    <row r="12" spans="1:7" s="85" customFormat="1" ht="13.2">
      <c r="B12" s="77" t="str">
        <f>'PAYE Calculator'!C41</f>
        <v>Taxable allowances</v>
      </c>
      <c r="C12" s="79">
        <f>'PAYE Calculator'!D41</f>
        <v>0</v>
      </c>
      <c r="D12" s="17"/>
      <c r="E12" s="77" t="str">
        <f>'PAYE Calculator'!F41</f>
        <v>Taxable allowances</v>
      </c>
      <c r="F12" s="79">
        <f>'PAYE Calculator'!G41</f>
        <v>0</v>
      </c>
    </row>
    <row r="13" spans="1:7" s="85" customFormat="1" ht="13.2">
      <c r="B13" s="77" t="str">
        <f>'PAYE Calculator'!C42</f>
        <v>Taxable annual bonus</v>
      </c>
      <c r="C13" s="79">
        <f>'PAYE Calculator'!D42</f>
        <v>0</v>
      </c>
      <c r="D13" s="17"/>
      <c r="E13" s="77" t="str">
        <f>'PAYE Calculator'!F42</f>
        <v>Taxable annual bonus</v>
      </c>
      <c r="F13" s="79">
        <f>'PAYE Calculator'!G42</f>
        <v>0</v>
      </c>
    </row>
    <row r="14" spans="1:7" s="85" customFormat="1" ht="13.2">
      <c r="B14" s="77" t="str">
        <f>'PAYE Calculator'!C43</f>
        <v>Medical aid fringe benefit</v>
      </c>
      <c r="C14" s="79">
        <f>'PAYE Calculator'!D43</f>
        <v>0</v>
      </c>
      <c r="D14" s="17"/>
      <c r="E14" s="77" t="str">
        <f>'PAYE Calculator'!F43</f>
        <v>Medical aid fringe benefit</v>
      </c>
      <c r="F14" s="79">
        <f>'PAYE Calculator'!G43</f>
        <v>0</v>
      </c>
    </row>
    <row r="15" spans="1:7" s="85" customFormat="1" ht="13.2">
      <c r="B15" s="77" t="str">
        <f>'PAYE Calculator'!C44</f>
        <v>Pension fund fringe benefit</v>
      </c>
      <c r="C15" s="79">
        <f>'PAYE Calculator'!D44</f>
        <v>0</v>
      </c>
      <c r="D15" s="17"/>
      <c r="E15" s="77" t="str">
        <f>'PAYE Calculator'!F44</f>
        <v>Pension fund fringe benefit</v>
      </c>
      <c r="F15" s="79">
        <f>'PAYE Calculator'!G44</f>
        <v>0</v>
      </c>
    </row>
    <row r="16" spans="1:7" s="85" customFormat="1" ht="13.2">
      <c r="B16" s="77" t="str">
        <f>'PAYE Calculator'!C45</f>
        <v>Provident fund fringe benefit</v>
      </c>
      <c r="C16" s="79">
        <f>'PAYE Calculator'!D45</f>
        <v>0</v>
      </c>
      <c r="D16" s="17"/>
      <c r="E16" s="77" t="str">
        <f>'PAYE Calculator'!F45</f>
        <v>Provident fund fringe benefit</v>
      </c>
      <c r="F16" s="79">
        <f>'PAYE Calculator'!G45</f>
        <v>0</v>
      </c>
    </row>
    <row r="17" spans="2:6" s="85" customFormat="1" ht="13.2">
      <c r="B17" s="77" t="str">
        <f>'PAYE Calculator'!C46</f>
        <v>Retirement annuity fringe benefit</v>
      </c>
      <c r="C17" s="79">
        <f>'PAYE Calculator'!D46</f>
        <v>0</v>
      </c>
      <c r="D17" s="17"/>
      <c r="E17" s="77" t="str">
        <f>'PAYE Calculator'!F46</f>
        <v>Retirement annuity fringe benefit</v>
      </c>
      <c r="F17" s="79">
        <f>'PAYE Calculator'!G46</f>
        <v>0</v>
      </c>
    </row>
    <row r="18" spans="2:6" s="85" customFormat="1" ht="28.8" hidden="1" customHeight="1">
      <c r="B18" s="80" t="str">
        <f>'PAYE Calculator'!C47</f>
        <v>HIDE - CHECK LIMIT 27,5% OF REM LIMITED TO CONTRIBUTION</v>
      </c>
      <c r="C18" s="81">
        <f>'PAYE Calculator'!D47</f>
        <v>0</v>
      </c>
      <c r="D18" s="17"/>
      <c r="E18" s="80" t="str">
        <f>'PAYE Calculator'!F47</f>
        <v>HIDE - CHECK LIMIT 27,5% OF REM LIMITED TO CONTRIBUTION</v>
      </c>
      <c r="F18" s="81">
        <f>'PAYE Calculator'!G47</f>
        <v>0</v>
      </c>
    </row>
    <row r="19" spans="2:6" s="85" customFormat="1" ht="14.4" hidden="1" customHeight="1">
      <c r="B19" s="80" t="str">
        <f>'PAYE Calculator'!C48</f>
        <v>HIDE 1/12 of R350 000</v>
      </c>
      <c r="C19" s="81">
        <f>'PAYE Calculator'!D48</f>
        <v>29166.666666666668</v>
      </c>
      <c r="D19" s="17"/>
      <c r="E19" s="80" t="str">
        <f>'PAYE Calculator'!F48</f>
        <v>HIDE 1/12 of R350 000</v>
      </c>
      <c r="F19" s="81">
        <f>'PAYE Calculator'!G48</f>
        <v>29166.666666666668</v>
      </c>
    </row>
    <row r="20" spans="2:6" s="85" customFormat="1" ht="14.4" hidden="1" customHeight="1">
      <c r="B20" s="80" t="str">
        <f>'PAYE Calculator'!C49</f>
        <v>HIDE LESSOR OF 2</v>
      </c>
      <c r="C20" s="81">
        <f>'PAYE Calculator'!D49</f>
        <v>0</v>
      </c>
      <c r="D20" s="17"/>
      <c r="E20" s="80" t="str">
        <f>'PAYE Calculator'!F49</f>
        <v>HIDE LESSOR OF 2</v>
      </c>
      <c r="F20" s="81">
        <f>'PAYE Calculator'!G49</f>
        <v>0</v>
      </c>
    </row>
    <row r="21" spans="2:6" s="85" customFormat="1" ht="13.2">
      <c r="B21" s="77" t="str">
        <f>'PAYE Calculator'!C50</f>
        <v>Retirement fund tax deduction</v>
      </c>
      <c r="C21" s="79">
        <f>'PAYE Calculator'!D50</f>
        <v>0</v>
      </c>
      <c r="D21" s="17"/>
      <c r="E21" s="77" t="str">
        <f>'PAYE Calculator'!F50</f>
        <v>Retirement fund tax deduction</v>
      </c>
      <c r="F21" s="79">
        <f>'PAYE Calculator'!G50</f>
        <v>0</v>
      </c>
    </row>
    <row r="22" spans="2:6" s="85" customFormat="1" ht="13.2">
      <c r="B22" s="77" t="str">
        <f>'PAYE Calculator'!C51</f>
        <v>Balance of remuneration (excl. bonus)</v>
      </c>
      <c r="C22" s="79">
        <f>'PAYE Calculator'!D51</f>
        <v>0</v>
      </c>
      <c r="D22" s="17"/>
      <c r="E22" s="77" t="str">
        <f>'PAYE Calculator'!F51</f>
        <v>Balance of remuneration (excl. bonus)</v>
      </c>
      <c r="F22" s="79">
        <f>'PAYE Calculator'!G51</f>
        <v>0</v>
      </c>
    </row>
    <row r="23" spans="2:6" s="85" customFormat="1" ht="26.4">
      <c r="B23" s="77" t="str">
        <f>'PAYE Calculator'!C52</f>
        <v>Annualised balance of remuneration (excl. bonus)</v>
      </c>
      <c r="C23" s="79">
        <f>'PAYE Calculator'!D52</f>
        <v>0</v>
      </c>
      <c r="D23" s="17"/>
      <c r="E23" s="77" t="str">
        <f>'PAYE Calculator'!F52</f>
        <v>Annualised balance of remuneration (excl. bonus)</v>
      </c>
      <c r="F23" s="79">
        <f>'PAYE Calculator'!G52</f>
        <v>0</v>
      </c>
    </row>
    <row r="24" spans="2:6" s="85" customFormat="1" ht="13.2">
      <c r="B24" s="77" t="str">
        <f>'PAYE Calculator'!C53</f>
        <v>Apply annual tax tables and rebates</v>
      </c>
      <c r="C24" s="79">
        <f>'PAYE Calculator'!D53</f>
        <v>0</v>
      </c>
      <c r="D24" s="17"/>
      <c r="E24" s="77" t="str">
        <f>'PAYE Calculator'!F53</f>
        <v>Apply annual tax tables and rebates</v>
      </c>
      <c r="F24" s="79">
        <f>'PAYE Calculator'!G53</f>
        <v>0</v>
      </c>
    </row>
    <row r="25" spans="2:6" s="85" customFormat="1" ht="13.2">
      <c r="B25" s="77" t="str">
        <f>'PAYE Calculator'!C54</f>
        <v>Less limit of previous tax bracket</v>
      </c>
      <c r="C25" s="79">
        <f>'PAYE Calculator'!D54</f>
        <v>0</v>
      </c>
      <c r="D25" s="17"/>
      <c r="E25" s="77" t="str">
        <f>'PAYE Calculator'!F54</f>
        <v>Less limit of previous tax bracket</v>
      </c>
      <c r="F25" s="79">
        <f>'PAYE Calculator'!G54</f>
        <v>0</v>
      </c>
    </row>
    <row r="26" spans="2:6" s="85" customFormat="1" ht="13.2">
      <c r="B26" s="77" t="str">
        <f>'PAYE Calculator'!C55</f>
        <v>Multiply with given %</v>
      </c>
      <c r="C26" s="82">
        <f>'PAYE Calculator'!D55</f>
        <v>0.18</v>
      </c>
      <c r="D26" s="17"/>
      <c r="E26" s="77" t="str">
        <f>'PAYE Calculator'!F55</f>
        <v>Multiply with given %</v>
      </c>
      <c r="F26" s="82">
        <f>'PAYE Calculator'!G55</f>
        <v>0.18</v>
      </c>
    </row>
    <row r="27" spans="2:6" s="85" customFormat="1" ht="13.2">
      <c r="B27" s="77" t="str">
        <f>'PAYE Calculator'!C56</f>
        <v>Plus fixed amount</v>
      </c>
      <c r="C27" s="79">
        <f>'PAYE Calculator'!D56</f>
        <v>0</v>
      </c>
      <c r="D27" s="17"/>
      <c r="E27" s="77" t="str">
        <f>'PAYE Calculator'!F56</f>
        <v>Plus fixed amount</v>
      </c>
      <c r="F27" s="79">
        <f>'PAYE Calculator'!G56</f>
        <v>0</v>
      </c>
    </row>
    <row r="28" spans="2:6" s="85" customFormat="1" ht="13.2">
      <c r="B28" s="77" t="str">
        <f>'PAYE Calculator'!C59</f>
        <v>Less annual rebates</v>
      </c>
      <c r="C28" s="79">
        <f>'PAYE Calculator'!D59</f>
        <v>28422</v>
      </c>
      <c r="D28" s="17"/>
      <c r="E28" s="77" t="str">
        <f>'PAYE Calculator'!F59</f>
        <v>Less annual rebates</v>
      </c>
      <c r="F28" s="79">
        <f>'PAYE Calculator'!G59</f>
        <v>29824</v>
      </c>
    </row>
    <row r="29" spans="2:6" s="85" customFormat="1" ht="14.4" hidden="1" customHeight="1">
      <c r="B29" s="77" t="str">
        <f>'PAYE Calculator'!C60</f>
        <v>HIDE Annual PAYE</v>
      </c>
      <c r="C29" s="79">
        <f>'PAYE Calculator'!D60</f>
        <v>0</v>
      </c>
      <c r="D29" s="17"/>
      <c r="E29" s="77" t="str">
        <f>'PAYE Calculator'!F60</f>
        <v>HIDE Annual PAYE</v>
      </c>
      <c r="F29" s="79">
        <f>'PAYE Calculator'!G60</f>
        <v>-29824</v>
      </c>
    </row>
    <row r="30" spans="2:6" s="85" customFormat="1" ht="26.4">
      <c r="B30" s="77" t="str">
        <f>'PAYE Calculator'!C62</f>
        <v>PAYE on monthly remuneration (before tax credits)</v>
      </c>
      <c r="C30" s="79">
        <f>'PAYE Calculator'!D62</f>
        <v>0</v>
      </c>
      <c r="D30" s="17"/>
      <c r="E30" s="77" t="str">
        <f>'PAYE Calculator'!F62</f>
        <v>PAYE on monthly remuneration (before tax credits)</v>
      </c>
      <c r="F30" s="79">
        <f>'PAYE Calculator'!G62</f>
        <v>0</v>
      </c>
    </row>
    <row r="31" spans="2:6" s="85" customFormat="1" ht="13.2">
      <c r="B31" s="77" t="str">
        <f>'PAYE Calculator'!C63</f>
        <v>Less medical scheme fees tax credit</v>
      </c>
      <c r="C31" s="79">
        <f>'PAYE Calculator'!D63</f>
        <v>0</v>
      </c>
      <c r="D31" s="17"/>
      <c r="E31" s="77" t="str">
        <f>'PAYE Calculator'!F63</f>
        <v>Less medical scheme fees tax credit</v>
      </c>
      <c r="F31" s="79">
        <f>'PAYE Calculator'!G63</f>
        <v>0</v>
      </c>
    </row>
    <row r="32" spans="2:6" s="85" customFormat="1" ht="26.4">
      <c r="B32" s="77" t="str">
        <f>'PAYE Calculator'!C64</f>
        <v>Less additional medical expenses tax credit (for employees 65 years and older only)</v>
      </c>
      <c r="C32" s="79">
        <f>'PAYE Calculator'!D64</f>
        <v>0</v>
      </c>
      <c r="D32" s="17"/>
      <c r="E32" s="77" t="str">
        <f>'PAYE Calculator'!F64</f>
        <v>Less additional medical expenses tax credit (for employees 65 years and older only)</v>
      </c>
      <c r="F32" s="79">
        <f>'PAYE Calculator'!G64</f>
        <v>0</v>
      </c>
    </row>
    <row r="33" spans="2:6" s="85" customFormat="1" ht="13.2">
      <c r="B33" s="83" t="str">
        <f>'PAYE Calculator'!C65</f>
        <v>PAYE on monthly remuneration</v>
      </c>
      <c r="C33" s="84">
        <f>'PAYE Calculator'!D65</f>
        <v>0</v>
      </c>
      <c r="D33" s="17"/>
      <c r="E33" s="83" t="str">
        <f>'PAYE Calculator'!F65</f>
        <v>PAYE on monthly remuneration</v>
      </c>
      <c r="F33" s="84">
        <f>'PAYE Calculator'!G65</f>
        <v>0</v>
      </c>
    </row>
    <row r="34" spans="2:6" s="85" customFormat="1" ht="26.4">
      <c r="B34" s="77" t="str">
        <f>'PAYE Calculator'!C66</f>
        <v>Annualised balance of remuneration  (incl. bonus)</v>
      </c>
      <c r="C34" s="79">
        <f>'PAYE Calculator'!D66</f>
        <v>0</v>
      </c>
      <c r="D34" s="17"/>
      <c r="E34" s="77" t="str">
        <f>'PAYE Calculator'!F66</f>
        <v>Annualised balance of remuneration  (incl. bonus)</v>
      </c>
      <c r="F34" s="79">
        <f>'PAYE Calculator'!G66</f>
        <v>0</v>
      </c>
    </row>
    <row r="35" spans="2:6" s="85" customFormat="1" ht="13.2">
      <c r="B35" s="77" t="str">
        <f>'PAYE Calculator'!C67</f>
        <v>Apply annual tax tables and rebates</v>
      </c>
      <c r="C35" s="79">
        <f>'PAYE Calculator'!D67</f>
        <v>0</v>
      </c>
      <c r="D35" s="17"/>
      <c r="E35" s="77" t="str">
        <f>'PAYE Calculator'!F67</f>
        <v>Apply annual tax tables and rebates</v>
      </c>
      <c r="F35" s="79">
        <f>'PAYE Calculator'!G67</f>
        <v>0</v>
      </c>
    </row>
    <row r="36" spans="2:6" s="85" customFormat="1" ht="13.2">
      <c r="B36" s="77" t="str">
        <f>'PAYE Calculator'!C68</f>
        <v>Less limit of previous tax bracket</v>
      </c>
      <c r="C36" s="79">
        <f>'PAYE Calculator'!D68</f>
        <v>0</v>
      </c>
      <c r="D36" s="17"/>
      <c r="E36" s="77" t="str">
        <f>'PAYE Calculator'!F68</f>
        <v>Less limit of previous tax bracket</v>
      </c>
      <c r="F36" s="79">
        <f>'PAYE Calculator'!G68</f>
        <v>0</v>
      </c>
    </row>
    <row r="37" spans="2:6" s="85" customFormat="1" ht="13.2">
      <c r="B37" s="77" t="str">
        <f>'PAYE Calculator'!C69</f>
        <v>Multiply with given %</v>
      </c>
      <c r="C37" s="82">
        <f>'PAYE Calculator'!D69</f>
        <v>0.18</v>
      </c>
      <c r="D37" s="17"/>
      <c r="E37" s="77" t="str">
        <f>'PAYE Calculator'!F69</f>
        <v>Multiply with given %</v>
      </c>
      <c r="F37" s="82">
        <f>'PAYE Calculator'!G69</f>
        <v>0.18</v>
      </c>
    </row>
    <row r="38" spans="2:6" s="85" customFormat="1" ht="13.2">
      <c r="B38" s="77" t="str">
        <f>'PAYE Calculator'!C70</f>
        <v>Plus fixed amount</v>
      </c>
      <c r="C38" s="79">
        <f>'PAYE Calculator'!D70</f>
        <v>0</v>
      </c>
      <c r="D38" s="17"/>
      <c r="E38" s="77" t="str">
        <f>'PAYE Calculator'!F70</f>
        <v>Plus fixed amount</v>
      </c>
      <c r="F38" s="79">
        <f>'PAYE Calculator'!G70</f>
        <v>0</v>
      </c>
    </row>
    <row r="39" spans="2:6" s="85" customFormat="1" ht="13.2">
      <c r="B39" s="77" t="str">
        <f>'PAYE Calculator'!C71</f>
        <v>Less annual rebates</v>
      </c>
      <c r="C39" s="79">
        <f>'PAYE Calculator'!D71</f>
        <v>28422</v>
      </c>
      <c r="D39" s="17"/>
      <c r="E39" s="77" t="str">
        <f>'PAYE Calculator'!F71</f>
        <v>Less annual rebates</v>
      </c>
      <c r="F39" s="79">
        <f>'PAYE Calculator'!G71</f>
        <v>29824</v>
      </c>
    </row>
    <row r="40" spans="2:6" s="85" customFormat="1" ht="14.4" hidden="1" customHeight="1">
      <c r="B40" s="80" t="str">
        <f>'PAYE Calculator'!C72</f>
        <v>Hide Annual PAYE (incl. bonus)</v>
      </c>
      <c r="C40" s="81">
        <f>'PAYE Calculator'!D72</f>
        <v>0</v>
      </c>
      <c r="D40" s="17"/>
      <c r="E40" s="80" t="str">
        <f>'PAYE Calculator'!F72</f>
        <v>Hide Annual PAYE (incl. bonus)</v>
      </c>
      <c r="F40" s="81">
        <f>'PAYE Calculator'!G72</f>
        <v>0</v>
      </c>
    </row>
    <row r="41" spans="2:6" s="85" customFormat="1" ht="13.2">
      <c r="B41" s="77" t="str">
        <f>'PAYE Calculator'!C74</f>
        <v>Less annual PAYE on normal remuneration</v>
      </c>
      <c r="C41" s="79">
        <f>'PAYE Calculator'!D74</f>
        <v>0</v>
      </c>
      <c r="D41" s="17"/>
      <c r="E41" s="77" t="str">
        <f>'PAYE Calculator'!F74</f>
        <v>Less annual PAYE on normal remuneration</v>
      </c>
      <c r="F41" s="79">
        <f>'PAYE Calculator'!G74</f>
        <v>0</v>
      </c>
    </row>
    <row r="42" spans="2:6" s="85" customFormat="1" ht="13.2">
      <c r="B42" s="83" t="str">
        <f>'PAYE Calculator'!C75</f>
        <v>PAYE on bonus</v>
      </c>
      <c r="C42" s="84">
        <f>'PAYE Calculator'!D75</f>
        <v>0</v>
      </c>
      <c r="D42" s="17"/>
      <c r="E42" s="83" t="str">
        <f>'PAYE Calculator'!F75</f>
        <v>PAYE on bonus</v>
      </c>
      <c r="F42" s="84">
        <f>'PAYE Calculator'!G75</f>
        <v>0</v>
      </c>
    </row>
    <row r="43" spans="2:6" s="85" customFormat="1"/>
    <row r="44" spans="2:6" s="85" customFormat="1" ht="14.4" customHeight="1">
      <c r="B44" s="102" t="s">
        <v>50</v>
      </c>
      <c r="C44" s="102"/>
      <c r="D44" s="102"/>
      <c r="E44" s="102"/>
      <c r="F44" s="102"/>
    </row>
    <row r="45" spans="2:6" s="85" customFormat="1" ht="14.4">
      <c r="B45" s="102"/>
      <c r="C45" s="102"/>
      <c r="D45" s="102"/>
      <c r="E45" s="102"/>
      <c r="F45" s="102"/>
    </row>
    <row r="46" spans="2:6" s="85" customFormat="1" ht="14.4">
      <c r="B46" s="102"/>
      <c r="C46" s="102"/>
      <c r="D46" s="102"/>
      <c r="E46" s="102"/>
      <c r="F46" s="102"/>
    </row>
    <row r="47" spans="2:6" s="85" customFormat="1" ht="0.6" customHeight="1">
      <c r="B47" s="102"/>
      <c r="C47" s="102"/>
      <c r="D47" s="102"/>
      <c r="E47" s="102"/>
      <c r="F47" s="102"/>
    </row>
    <row r="48" spans="2:6" s="85" customFormat="1" ht="14.4" customHeight="1">
      <c r="B48" s="107" t="s">
        <v>78</v>
      </c>
      <c r="C48" s="107"/>
      <c r="D48" s="107"/>
      <c r="E48" s="107"/>
      <c r="F48" s="107"/>
    </row>
    <row r="49" spans="2:6" s="85" customFormat="1" ht="14.4" customHeight="1">
      <c r="B49" s="102" t="s">
        <v>74</v>
      </c>
      <c r="C49" s="102"/>
      <c r="D49" s="102"/>
      <c r="E49" s="102"/>
      <c r="F49" s="102"/>
    </row>
    <row r="50" spans="2:6" s="85" customFormat="1" ht="14.4">
      <c r="B50" s="102"/>
      <c r="C50" s="102"/>
      <c r="D50" s="102"/>
      <c r="E50" s="102"/>
      <c r="F50" s="102"/>
    </row>
    <row r="51" spans="2:6" s="85" customFormat="1" ht="14.4">
      <c r="B51" s="102"/>
      <c r="C51" s="102"/>
      <c r="D51" s="102"/>
      <c r="E51" s="102"/>
      <c r="F51" s="102"/>
    </row>
    <row r="52" spans="2:6" s="85" customFormat="1" ht="6" customHeight="1">
      <c r="B52" s="102"/>
      <c r="C52" s="102"/>
      <c r="D52" s="102"/>
      <c r="E52" s="102"/>
      <c r="F52" s="102"/>
    </row>
    <row r="53" spans="2:6" hidden="1">
      <c r="B53" s="102"/>
      <c r="C53" s="102"/>
      <c r="D53" s="102"/>
      <c r="E53" s="102"/>
      <c r="F53" s="102"/>
    </row>
    <row r="54" spans="2:6" hidden="1">
      <c r="B54" s="102"/>
      <c r="C54" s="102"/>
      <c r="D54" s="102"/>
      <c r="E54" s="102"/>
      <c r="F54" s="102"/>
    </row>
    <row r="55" spans="2:6" ht="1.8" customHeight="1"/>
  </sheetData>
  <sheetProtection selectLockedCells="1"/>
  <mergeCells count="14">
    <mergeCell ref="B1:E3"/>
    <mergeCell ref="G9:XFD52"/>
    <mergeCell ref="A2:A7"/>
    <mergeCell ref="A9:A52"/>
    <mergeCell ref="B48:F48"/>
    <mergeCell ref="B43:F43"/>
    <mergeCell ref="B44:F47"/>
    <mergeCell ref="B49:F54"/>
    <mergeCell ref="B4:E5"/>
    <mergeCell ref="B9:C9"/>
    <mergeCell ref="E9:F9"/>
    <mergeCell ref="A8:G8"/>
    <mergeCell ref="B6:E7"/>
    <mergeCell ref="F1:G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FF2B-D588-4D5F-9B6E-137CBE0BD1FD}">
  <sheetPr codeName="Sheet3"/>
  <dimension ref="A1:I23"/>
  <sheetViews>
    <sheetView workbookViewId="0">
      <selection activeCell="K16" sqref="K16"/>
    </sheetView>
  </sheetViews>
  <sheetFormatPr defaultRowHeight="14.4"/>
  <cols>
    <col min="1" max="1" width="16" customWidth="1"/>
    <col min="2" max="2" width="15.21875" customWidth="1"/>
    <col min="3" max="3" width="11.88671875" customWidth="1"/>
    <col min="4" max="4" width="15.21875" customWidth="1"/>
    <col min="6" max="6" width="14.44140625" customWidth="1"/>
    <col min="7" max="7" width="13.21875" customWidth="1"/>
    <col min="8" max="8" width="13.6640625" customWidth="1"/>
    <col min="9" max="9" width="12.88671875" customWidth="1"/>
  </cols>
  <sheetData>
    <row r="1" spans="1:9">
      <c r="A1" s="112" t="s">
        <v>24</v>
      </c>
      <c r="B1" s="112"/>
      <c r="C1" s="112"/>
      <c r="D1" s="112"/>
      <c r="F1" s="112" t="s">
        <v>25</v>
      </c>
      <c r="G1" s="112"/>
      <c r="H1" s="112"/>
      <c r="I1" s="112"/>
    </row>
    <row r="2" spans="1:9">
      <c r="A2" s="9" t="s">
        <v>7</v>
      </c>
      <c r="B2" s="9" t="s">
        <v>8</v>
      </c>
      <c r="C2" s="9" t="s">
        <v>9</v>
      </c>
      <c r="D2" s="9" t="s">
        <v>10</v>
      </c>
      <c r="F2" s="9" t="s">
        <v>7</v>
      </c>
      <c r="G2" s="9" t="s">
        <v>8</v>
      </c>
      <c r="H2" s="9" t="s">
        <v>9</v>
      </c>
      <c r="I2" s="9" t="s">
        <v>10</v>
      </c>
    </row>
    <row r="3" spans="1:9">
      <c r="A3" s="2">
        <v>0</v>
      </c>
      <c r="B3" s="2">
        <v>0</v>
      </c>
      <c r="C3" s="3">
        <v>0.18</v>
      </c>
      <c r="D3" s="2">
        <v>0</v>
      </c>
      <c r="F3" s="10">
        <v>0</v>
      </c>
      <c r="G3" s="10">
        <v>0</v>
      </c>
      <c r="H3" s="11">
        <v>0.18</v>
      </c>
      <c r="I3" s="10">
        <v>0</v>
      </c>
    </row>
    <row r="4" spans="1:9">
      <c r="A4" s="4">
        <v>226001</v>
      </c>
      <c r="B4" s="2">
        <v>40680</v>
      </c>
      <c r="C4" s="3">
        <v>0.26</v>
      </c>
      <c r="D4" s="4">
        <v>226000</v>
      </c>
      <c r="F4" s="12">
        <v>237101</v>
      </c>
      <c r="G4" s="10">
        <v>42678</v>
      </c>
      <c r="H4" s="11">
        <v>0.26</v>
      </c>
      <c r="I4" s="12">
        <v>237100</v>
      </c>
    </row>
    <row r="5" spans="1:9">
      <c r="A5" s="4">
        <v>353101</v>
      </c>
      <c r="B5" s="2">
        <v>73726</v>
      </c>
      <c r="C5" s="3">
        <v>0.31</v>
      </c>
      <c r="D5" s="4">
        <v>353100</v>
      </c>
      <c r="F5" s="12">
        <v>370501</v>
      </c>
      <c r="G5" s="10">
        <v>77362</v>
      </c>
      <c r="H5" s="11">
        <v>0.31</v>
      </c>
      <c r="I5" s="12">
        <v>370500</v>
      </c>
    </row>
    <row r="6" spans="1:9">
      <c r="A6" s="4">
        <v>488701</v>
      </c>
      <c r="B6" s="2">
        <v>115762</v>
      </c>
      <c r="C6" s="3">
        <v>0.36</v>
      </c>
      <c r="D6" s="4">
        <v>488700</v>
      </c>
      <c r="F6" s="12">
        <v>512801</v>
      </c>
      <c r="G6" s="10">
        <v>121475</v>
      </c>
      <c r="H6" s="11">
        <v>0.36</v>
      </c>
      <c r="I6" s="12">
        <v>512800</v>
      </c>
    </row>
    <row r="7" spans="1:9">
      <c r="A7" s="4">
        <v>641401</v>
      </c>
      <c r="B7" s="2">
        <v>170734</v>
      </c>
      <c r="C7" s="3">
        <v>0.39</v>
      </c>
      <c r="D7" s="4">
        <v>641400</v>
      </c>
      <c r="F7" s="12">
        <v>673001</v>
      </c>
      <c r="G7" s="10">
        <v>179147</v>
      </c>
      <c r="H7" s="11">
        <v>0.39</v>
      </c>
      <c r="I7" s="12">
        <v>673000</v>
      </c>
    </row>
    <row r="8" spans="1:9">
      <c r="A8" s="4">
        <v>817601</v>
      </c>
      <c r="B8" s="2">
        <v>239452</v>
      </c>
      <c r="C8" s="3">
        <v>0.41</v>
      </c>
      <c r="D8" s="4">
        <v>817600</v>
      </c>
      <c r="F8" s="12">
        <v>857901</v>
      </c>
      <c r="G8" s="10">
        <v>251258</v>
      </c>
      <c r="H8" s="11">
        <v>0.41</v>
      </c>
      <c r="I8" s="12">
        <v>857900</v>
      </c>
    </row>
    <row r="9" spans="1:9">
      <c r="A9" s="2">
        <v>1731601</v>
      </c>
      <c r="B9" s="2">
        <v>614192</v>
      </c>
      <c r="C9" s="2">
        <v>0.45</v>
      </c>
      <c r="D9" s="2">
        <v>1731600</v>
      </c>
      <c r="F9" s="10">
        <v>1817001</v>
      </c>
      <c r="G9" s="10">
        <v>644489</v>
      </c>
      <c r="H9" s="10">
        <v>0.45</v>
      </c>
      <c r="I9" s="10">
        <v>1817000</v>
      </c>
    </row>
    <row r="11" spans="1:9">
      <c r="A11" s="9" t="s">
        <v>11</v>
      </c>
      <c r="B11" s="9" t="s">
        <v>12</v>
      </c>
      <c r="C11" s="9"/>
      <c r="D11" s="9"/>
      <c r="F11" s="9" t="s">
        <v>11</v>
      </c>
      <c r="G11" s="9" t="s">
        <v>12</v>
      </c>
      <c r="H11" s="9"/>
      <c r="I11" s="9"/>
    </row>
    <row r="12" spans="1:9">
      <c r="A12" s="5">
        <v>0</v>
      </c>
      <c r="B12" s="2">
        <v>16425</v>
      </c>
      <c r="C12" s="5" t="s">
        <v>13</v>
      </c>
      <c r="D12" s="2">
        <v>16425</v>
      </c>
      <c r="F12" s="5">
        <v>0</v>
      </c>
      <c r="G12" s="10">
        <v>17235</v>
      </c>
      <c r="H12" s="5" t="s">
        <v>13</v>
      </c>
      <c r="I12" s="10">
        <v>17235</v>
      </c>
    </row>
    <row r="13" spans="1:9">
      <c r="A13" s="5">
        <v>65</v>
      </c>
      <c r="B13" s="2">
        <v>25425</v>
      </c>
      <c r="C13" s="5" t="s">
        <v>14</v>
      </c>
      <c r="D13" s="2">
        <v>9000</v>
      </c>
      <c r="F13" s="5">
        <v>65</v>
      </c>
      <c r="G13" s="10">
        <f>G12+I13</f>
        <v>26679</v>
      </c>
      <c r="H13" s="5" t="s">
        <v>14</v>
      </c>
      <c r="I13" s="10">
        <v>9444</v>
      </c>
    </row>
    <row r="14" spans="1:9">
      <c r="A14" s="5">
        <v>75</v>
      </c>
      <c r="B14" s="2">
        <v>28422</v>
      </c>
      <c r="C14" s="5" t="s">
        <v>15</v>
      </c>
      <c r="D14" s="2">
        <v>2997</v>
      </c>
      <c r="F14" s="5">
        <v>75</v>
      </c>
      <c r="G14" s="10">
        <f>G13+I14</f>
        <v>29824</v>
      </c>
      <c r="H14" s="5" t="s">
        <v>15</v>
      </c>
      <c r="I14" s="10">
        <v>3145</v>
      </c>
    </row>
    <row r="16" spans="1:9">
      <c r="A16" s="8" t="s">
        <v>19</v>
      </c>
      <c r="B16" s="9" t="s">
        <v>20</v>
      </c>
      <c r="F16" s="8" t="s">
        <v>19</v>
      </c>
      <c r="G16" s="9" t="s">
        <v>20</v>
      </c>
    </row>
    <row r="17" spans="1:8">
      <c r="A17" s="6" t="s">
        <v>16</v>
      </c>
      <c r="B17" s="7">
        <v>91250</v>
      </c>
      <c r="F17" s="6" t="s">
        <v>16</v>
      </c>
      <c r="G17" s="13">
        <v>95750</v>
      </c>
    </row>
    <row r="18" spans="1:8">
      <c r="A18" s="6" t="s">
        <v>17</v>
      </c>
      <c r="B18" s="7">
        <v>141250</v>
      </c>
      <c r="F18" s="6" t="s">
        <v>17</v>
      </c>
      <c r="G18" s="13">
        <v>148217</v>
      </c>
    </row>
    <row r="19" spans="1:8">
      <c r="A19" s="6" t="s">
        <v>18</v>
      </c>
      <c r="B19" s="7">
        <v>157900</v>
      </c>
      <c r="F19" s="6" t="s">
        <v>18</v>
      </c>
      <c r="G19" s="13">
        <v>165689</v>
      </c>
    </row>
    <row r="21" spans="1:8">
      <c r="A21" s="114" t="s">
        <v>21</v>
      </c>
      <c r="B21" s="114"/>
      <c r="C21" s="114"/>
      <c r="F21" s="114" t="s">
        <v>21</v>
      </c>
      <c r="G21" s="114"/>
      <c r="H21" s="114"/>
    </row>
    <row r="22" spans="1:8">
      <c r="A22" s="113" t="s">
        <v>22</v>
      </c>
      <c r="B22" s="113"/>
      <c r="C22" s="1">
        <v>347</v>
      </c>
      <c r="F22" s="113" t="s">
        <v>22</v>
      </c>
      <c r="G22" s="113"/>
      <c r="H22" s="14">
        <v>364</v>
      </c>
    </row>
    <row r="23" spans="1:8">
      <c r="A23" s="113" t="s">
        <v>23</v>
      </c>
      <c r="B23" s="113"/>
      <c r="C23" s="1">
        <v>234</v>
      </c>
      <c r="F23" s="113" t="s">
        <v>23</v>
      </c>
      <c r="G23" s="113"/>
      <c r="H23" s="14">
        <v>246</v>
      </c>
    </row>
  </sheetData>
  <sheetProtection selectLockedCells="1"/>
  <mergeCells count="8">
    <mergeCell ref="A1:D1"/>
    <mergeCell ref="F1:I1"/>
    <mergeCell ref="A22:B22"/>
    <mergeCell ref="A23:B23"/>
    <mergeCell ref="A21:C21"/>
    <mergeCell ref="F21:H21"/>
    <mergeCell ref="F22:G22"/>
    <mergeCell ref="F23:G2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C42EC-B0FD-4553-9372-B6D968788A13}">
  <sheetPr codeName="Sheet4"/>
  <dimension ref="A1:A11"/>
  <sheetViews>
    <sheetView workbookViewId="0">
      <selection activeCell="G11" sqref="G11"/>
    </sheetView>
  </sheetViews>
  <sheetFormatPr defaultRowHeight="14.4"/>
  <sheetData>
    <row r="1" spans="1:1">
      <c r="A1">
        <v>0</v>
      </c>
    </row>
    <row r="2" spans="1:1">
      <c r="A2">
        <v>1</v>
      </c>
    </row>
    <row r="3" spans="1:1">
      <c r="A3">
        <v>2</v>
      </c>
    </row>
    <row r="4" spans="1:1">
      <c r="A4">
        <v>3</v>
      </c>
    </row>
    <row r="5" spans="1:1">
      <c r="A5">
        <v>4</v>
      </c>
    </row>
    <row r="6" spans="1:1">
      <c r="A6">
        <v>5</v>
      </c>
    </row>
    <row r="7" spans="1:1">
      <c r="A7">
        <v>6</v>
      </c>
    </row>
    <row r="8" spans="1:1">
      <c r="A8">
        <v>7</v>
      </c>
    </row>
    <row r="9" spans="1:1">
      <c r="A9">
        <v>8</v>
      </c>
    </row>
    <row r="10" spans="1:1">
      <c r="A10">
        <v>9</v>
      </c>
    </row>
    <row r="11" spans="1:1">
      <c r="A11">
        <v>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PAYE Calculator</vt:lpstr>
      <vt:lpstr>Detail</vt:lpstr>
      <vt:lpstr>Calculations</vt:lpstr>
      <vt:lpstr>Lookup tables</vt:lpstr>
      <vt:lpst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Ania Strydom</dc:creator>
  <cp:lastModifiedBy>Ania Strydom</cp:lastModifiedBy>
  <cp:lastPrinted>2023-02-07T09:42:30Z</cp:lastPrinted>
  <dcterms:created xsi:type="dcterms:W3CDTF">2023-01-26T13:30:28Z</dcterms:created>
  <dcterms:modified xsi:type="dcterms:W3CDTF">2023-02-22T15:47:40Z</dcterms:modified>
</cp:coreProperties>
</file>